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30" yWindow="495" windowWidth="15450" windowHeight="10080" activeTab="0"/>
  </bookViews>
  <sheets>
    <sheet name="Форма Г-2" sheetId="1"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Г-2'!$A$8:$I$305</definedName>
    <definedName name="_xlnm.Print_Titles" localSheetId="0">'Форма Г-2'!$7:$8</definedName>
  </definedNames>
  <calcPr fullCalcOnLoad="1"/>
</workbook>
</file>

<file path=xl/sharedStrings.xml><?xml version="1.0" encoding="utf-8"?>
<sst xmlns="http://schemas.openxmlformats.org/spreadsheetml/2006/main" count="604" uniqueCount="603">
  <si>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</si>
  <si>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2 07 04010 04 0000 180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</si>
  <si>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</si>
  <si>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Субсидии бюджетам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</si>
  <si>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2 02 02156 00 0000 151</t>
  </si>
  <si>
    <t>2 02 02156 04 0000 151</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</si>
  <si>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</si>
  <si>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1 08 07110 01 0000 110</t>
  </si>
  <si>
    <t xml:space="preserve">1 09 04052 04 0000 110 </t>
  </si>
  <si>
    <t>Денежные  взыскания  (штрафы)  и иные суммы, взыскиваемые с  лиц,  виновных  в  совершении преступлений, и в  возмещение  ущерба  имуществу</t>
  </si>
  <si>
    <t>1 16 23000 00 0000 140</t>
  </si>
  <si>
    <t>Доходы от возмещения ущерба при возникновении страховых случаев</t>
  </si>
  <si>
    <t>1 16 23040 04 0000 140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</si>
  <si>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</si>
  <si>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1 16 25010 01 0000 140</t>
  </si>
  <si>
    <t>1 16 90000 00 0000 140</t>
  </si>
  <si>
    <t>Прочие поступления от денежных взысканий (штрафов) и иных сумм в возмещение ущерба</t>
  </si>
  <si>
    <t>1 16 90040 04 0000 140</t>
  </si>
  <si>
    <t>1 17 00000 00 0000 000</t>
  </si>
  <si>
    <t>ПРОЧИЕ НЕНАЛОГОВЫЕ ДОХОДЫ</t>
  </si>
  <si>
    <t>1 17 01000 00 0000 180</t>
  </si>
  <si>
    <t>Невыясненные поступления</t>
  </si>
  <si>
    <t>1 17 01040 04 0000 180</t>
  </si>
  <si>
    <t>1 17 05000 00 0000 180</t>
  </si>
  <si>
    <t xml:space="preserve">Прочие неналоговые доходы </t>
  </si>
  <si>
    <t>1 17 05040 04 0000 180</t>
  </si>
  <si>
    <t>Прочие неналоговые доходы  бюджетов городских округов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</si>
  <si>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</si>
  <si>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</si>
  <si>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</si>
  <si>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</si>
  <si>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</si>
  <si>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</si>
  <si>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</si>
  <si>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</si>
  <si>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2 02 01001 04 0000 151</t>
  </si>
  <si>
    <t>Дотации бюджетам городских округов на выравнивание  бюджетной обеспеченности</t>
  </si>
  <si>
    <t>2 02 02000 00 0000 151</t>
  </si>
  <si>
    <t>Субсидии бюджетам субъектов Российской Федерации и муниципальных образований (межбюджетные субсидии)</t>
  </si>
  <si>
    <t xml:space="preserve"> 2 02 02077 00 0000 151</t>
  </si>
  <si>
    <t>2 02 02077 04 0000 151</t>
  </si>
  <si>
    <t>2 02 02079 00 0000 151</t>
  </si>
  <si>
    <t>2 02 03002 00 0000 151</t>
  </si>
  <si>
    <t>Субвенции бюджетам  на осуществление полномочий по подготовке проведения статистических переписей</t>
  </si>
  <si>
    <t>2 02 03002 04 0000 151</t>
  </si>
  <si>
    <t>Субсидии бюджетам городских округов на модернизацию региональных  систем  дошкольного образования</t>
  </si>
  <si>
    <t>2 02 02204 04 0000 151</t>
  </si>
  <si>
    <t>2 02 02204 00 0000 151</t>
  </si>
  <si>
    <t>Субсидии бюджетам на модернизацию региональных  систем  дошкольного образования</t>
  </si>
  <si>
    <t>2 02 03021 00 0000 151</t>
  </si>
  <si>
    <t>Субвенции бюджетам муниципальных образований на ежемесячное денежное вознаграждение за классное руководство</t>
  </si>
  <si>
    <t>2 02 03021 04 0000 151</t>
  </si>
  <si>
    <t>Субвенции бюджетам городских округов на  ежемесячное денежное вознаграждение за классное руководство</t>
  </si>
  <si>
    <t>2 02 03024 00 0000 151</t>
  </si>
  <si>
    <t xml:space="preserve">Субвенции местным бюджетам на выполнение передаваемых полномочий субъектов Российской Федерации </t>
  </si>
  <si>
    <t>2 02 03024 04 0000 151</t>
  </si>
  <si>
    <t>2 02 03026 00 0000 151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</si>
  <si>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</si>
  <si>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</si>
  <si>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</si>
  <si>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2 02 03029 00 0000 151</t>
  </si>
  <si>
    <t>2 02 03029 04 0000 151</t>
  </si>
  <si>
    <t>2 02 03030 00 0000 151</t>
  </si>
  <si>
    <t>2 02 03030 04 0000 151</t>
  </si>
  <si>
    <t>2 02 03033 00 0000 151</t>
  </si>
  <si>
    <t>Субвенции бюджетам муниципальных образований на оздоровление детей</t>
  </si>
  <si>
    <t>2 02 03033 04 0000 151</t>
  </si>
  <si>
    <t>2 02 03034 00 0000 151</t>
  </si>
  <si>
    <t>2 02 03034 04 0000 151</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</si>
  <si>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</si>
  <si>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</si>
  <si>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</si>
  <si>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</si>
  <si>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2 02 03069 00 0000 151</t>
  </si>
  <si>
    <t>2 02 03069 04 0000 151</t>
  </si>
  <si>
    <t>2 02 03070 00 0000 151</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</si>
  <si>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</si>
  <si>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</si>
  <si>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</si>
  <si>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</si>
  <si>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</si>
  <si>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</si>
  <si>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</si>
  <si>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</si>
  <si>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</si>
  <si>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</si>
  <si>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</si>
  <si>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</si>
  <si>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</si>
  <si>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2 02 03070 04 0000 151</t>
  </si>
  <si>
    <t>2 02 03077 00 0000 151</t>
  </si>
  <si>
    <t>Субвенции бюджетам  на приобретение жилья гражданами, уволенными с военной службы (службы), и приравненными к ним лицами</t>
  </si>
  <si>
    <t>2 02 03077 04 0000 151</t>
  </si>
  <si>
    <t>Субвенции бюджетам городских округов на приобретение жилья гражданами, уволенными с военной службы (службы), и приравненными к ним лицами</t>
  </si>
  <si>
    <t>2 02 03999 00 0000 151</t>
  </si>
  <si>
    <t>Прочие субвенции</t>
  </si>
  <si>
    <t>2 02 03999 04 0000 151</t>
  </si>
  <si>
    <t>Прочие субвенции бюджетам городских округов</t>
  </si>
  <si>
    <t>2 02 04000 00 0000 151</t>
  </si>
  <si>
    <t>Иные межбюджетные трансферты</t>
  </si>
  <si>
    <t>2 02 04005 00 0000 151</t>
  </si>
  <si>
    <t>2 02 04005 04 0000 151</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</si>
  <si>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</si>
  <si>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</si>
  <si>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</si>
  <si>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</si>
  <si>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2 02 04029 00 0000 151</t>
  </si>
  <si>
    <t>Межбюджетные трансферты местным бюджетам на реализацию дополнительных мероприятий, направленных на снижение напряженности на рынке труда</t>
  </si>
  <si>
    <t>2 02 04029 04 0000 151</t>
  </si>
  <si>
    <t>Межбюджетные трансферты, передаваемые бюджетам городских округов на реализацию дополнительных мероприятий, направленных на снижение напряженности на рынке труда</t>
  </si>
  <si>
    <t>2 02 04034 00 0000 151</t>
  </si>
  <si>
    <t>Межбюджетные трансферты, передаваемые бюджетам на реализацию программ  и мероприятий по модернизации здравоохранения</t>
  </si>
  <si>
    <t>2 02 04034 00 0001 151</t>
  </si>
  <si>
    <t>Межбюджетные трансферты, передаваемые бюджетам городских округов на реализацию программ  и мероприятий по модернизации здравоохранения в части укрепления материально-технической базы медицинских учреждений</t>
  </si>
  <si>
    <t>2 02 04034 04 0001 151</t>
  </si>
  <si>
    <t>Межбюджетные трансферты,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</si>
  <si>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2 02 04034 00 0002 151</t>
  </si>
  <si>
    <t>2 02 04034 04 0002 151</t>
  </si>
  <si>
    <t>2 02 04999 00 0000 151</t>
  </si>
  <si>
    <t>Прочие межбюджетные трансферты, передаваемые бюджетам</t>
  </si>
  <si>
    <t>2 02 04999 04 0000 151</t>
  </si>
  <si>
    <t>2 07 00000 00 0000 180</t>
  </si>
  <si>
    <t>Прочие безвозмездные поступления</t>
  </si>
  <si>
    <t>2 07 04000 04 0000 180</t>
  </si>
  <si>
    <t>Прочие безвозмездные поступления в бюджеты городских округов</t>
  </si>
  <si>
    <t>Субсидии бюджетам городских округов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</si>
  <si>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2 18 00000 00 0000 000</t>
  </si>
  <si>
    <t>2 18 00000 00 0000 180</t>
  </si>
  <si>
    <t>Доходы бюджетов бюджетной системы Российской Федерации от возврата организациями остатков субсидий прошлых лет</t>
  </si>
  <si>
    <t>2 18 04000 04 0000 180</t>
  </si>
  <si>
    <t>Доходы бюджетов городских округов от возврата  организациями остатков субсидий прошлых лет</t>
  </si>
  <si>
    <t>2 18 04020 04 0000 180</t>
  </si>
  <si>
    <t>2 19 00000 00 0000 000</t>
  </si>
  <si>
    <t>2 19 04000 04 0000 151</t>
  </si>
  <si>
    <t xml:space="preserve">Возврат остатков субсидий, субвенций и иных межбюджетных трансфертов, имеющих целевое назначение, прошлых лет из  бюджетов городских округов </t>
  </si>
  <si>
    <t>ВСЕГО ДОХОДОВ: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</si>
  <si>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</si>
  <si>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</si>
  <si>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</si>
  <si>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</si>
  <si>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</si>
  <si>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</si>
  <si>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</si>
  <si>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Средства, получаемые от передачи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</si>
  <si>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</si>
  <si>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</si>
  <si>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</si>
  <si>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</si>
  <si>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</si>
  <si>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</si>
  <si>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Субвенции бюджетам городских округов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</si>
  <si>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 xml:space="preserve">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 </t>
  </si>
  <si>
    <t>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</si>
  <si>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</si>
  <si>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</si>
  <si>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Межбюджетные трансферты,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</si>
  <si>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 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</si>
  <si>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1 13 02000 00 0000 130</t>
  </si>
  <si>
    <t>Доходы от компенсации затрат государства</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</si>
  <si>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</si>
  <si>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</si>
  <si>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 xml:space="preserve">2 02 02009 04 0000 151  </t>
  </si>
  <si>
    <t xml:space="preserve">2 02 02009 00 0000 151  </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</si>
  <si>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</si>
  <si>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</si>
  <si>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Межбюджетные трансферты,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</si>
  <si>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</si>
  <si>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</si>
  <si>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1 14 02042 04 0000 410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</si>
  <si>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</si>
  <si>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1 16 25000 00 0000 140</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</si>
  <si>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</si>
  <si>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</si>
  <si>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Земельный налог с организаций</t>
  </si>
  <si>
    <t>1 06 06032 00 0000 110</t>
  </si>
  <si>
    <t>1 06 06042 00 0000 110</t>
  </si>
  <si>
    <t>Земельный налог с физических лиц</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</si>
  <si>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</si>
  <si>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</si>
  <si>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</si>
  <si>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</si>
  <si>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</si>
  <si>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1 16 46000 00 0000 140</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</si>
  <si>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</si>
  <si>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</si>
  <si>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</si>
  <si>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</si>
  <si>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</si>
  <si>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</si>
  <si>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Прочие дотации бюджетам городских округов</t>
  </si>
  <si>
    <t>2 02 01999 04 0000 151</t>
  </si>
  <si>
    <t>2 02 01999 00 0000 151</t>
  </si>
  <si>
    <t>Прочие дотации</t>
  </si>
  <si>
    <t>1 11 01040 04 0000 120</t>
  </si>
  <si>
    <t>2 02 02088 00 0000 151</t>
  </si>
  <si>
    <t>2 02 02088 04 0000 151</t>
  </si>
  <si>
    <t>2 02 02088 04 0001 151</t>
  </si>
  <si>
    <t>2 02 03078 00 0000 151</t>
  </si>
  <si>
    <t>2 02 03078 04 0000 151</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</si>
  <si>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</si>
  <si>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</si>
  <si>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</si>
  <si>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иные виды негативного воздействия на окружающую среду</t>
  </si>
  <si>
    <t>Денежные взыскания (штрафы) за нарушение законодательства о недрах</t>
  </si>
  <si>
    <t>1 16 25070 01 0000 140</t>
  </si>
  <si>
    <t>Денежные взыскания (штрафы) за нарушение  лесного законодательства</t>
  </si>
  <si>
    <t>1 16 25073 04 0000 140</t>
  </si>
  <si>
    <t>Денежные взыскания (штрафы) за нарушение лесного законодательства, установленное на лесных участках, находящихся в собственности  городских округов</t>
  </si>
  <si>
    <t>1 16 25080 01 0000 140</t>
  </si>
  <si>
    <t>Денежные взыскания (штрафы) за нарушение  водного законодательства</t>
  </si>
  <si>
    <t>1 16 25083 04 0000 140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</si>
  <si>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</si>
  <si>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1 16 27000 01 0000 140</t>
  </si>
  <si>
    <t>2 02 02089 04 0002 151</t>
  </si>
  <si>
    <t>Денежные   взыскания   (штрафы)   за    нарушение Федерального закона "О пожарной безопасности"</t>
  </si>
  <si>
    <t>1 16 30000 01 0000 140</t>
  </si>
  <si>
    <t>Денежные взыскания (штрафы)  за  правонарушения в области дорожного движения</t>
  </si>
  <si>
    <t>1 16 30010 01 0000 140</t>
  </si>
  <si>
    <t xml:space="preserve">Денежные взыскания (штрафы)  за  нарушения правил перевозки крупногабаритных и тяжеловесных грузов по автомобильным дорогам общего пользования </t>
  </si>
  <si>
    <t>1 16 30013 01 0000 140</t>
  </si>
  <si>
    <t>Денежные взыскания (штрафы)  за  нарушения правил перевозки крупногабаритных и тяжеловесных грузов по автомобильным дорогам общего пользования местного значения городских округов</t>
  </si>
  <si>
    <t>1 16 33000 00 0000 140</t>
  </si>
  <si>
    <t>1 16 33040 04 0000 140</t>
  </si>
  <si>
    <t>Субвенции бюджетам городских округов на осуществление полномочий по подготовке проведения статистических переписей</t>
  </si>
  <si>
    <t>2 02 03003 00 0000 151</t>
  </si>
  <si>
    <t>Субвенции бюджетам  на государственную регистрацию актов гражданского состояния</t>
  </si>
  <si>
    <t>2 02 03003 04 0000 151</t>
  </si>
  <si>
    <t>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</si>
  <si>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</si>
  <si>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</si>
  <si>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</si>
  <si>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Субсидии бюджетам на переселение граждан из жилищного фонда, признаннного непригодным для проживания, и (или) жилищного фонда с высоким уровнем износа (более 70 процентов)</t>
  </si>
  <si>
    <t>2 02 02079 04 0000 151</t>
  </si>
  <si>
    <t>Субсидии бюджетам городских округов на переселение граждан из жилищного фонда, признаннного непригодным для проживания, и (или) жилищного фонда с высоким уровнем износа (более 70 процентов)</t>
  </si>
  <si>
    <t>2 02 02089 00 0000 151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</si>
  <si>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</si>
  <si>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</si>
  <si>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</si>
  <si>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</si>
  <si>
    <t>2 02 02999 00 0000 151</t>
  </si>
  <si>
    <t>Прочие субсидии</t>
  </si>
  <si>
    <t>2 02 02999 04 0000 151</t>
  </si>
  <si>
    <t>2 02 03000 00 0000 151</t>
  </si>
  <si>
    <t xml:space="preserve">Субвенции бюджетам субъектов Российской Федерации и муниципальных образований </t>
  </si>
  <si>
    <t>2 02 03119 00 0000 151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</si>
  <si>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</si>
  <si>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</si>
  <si>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</si>
  <si>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2 07 04050 04 0000 180</t>
  </si>
  <si>
    <t>1 16 23041 04 0000 140</t>
  </si>
  <si>
    <t>2 02 02150 00 0000 151</t>
  </si>
  <si>
    <t>2 02 02150 04 0000 151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</si>
  <si>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</si>
  <si>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Субсидии бюджетам  на реализацию программы энергосбережения и повышения энергетической эффективности на период до 2020 года</t>
  </si>
  <si>
    <t>1 09 07032 04 0000 110</t>
  </si>
  <si>
    <t>отклонение</t>
  </si>
  <si>
    <t>Утверждено по бюджету первоначально</t>
  </si>
  <si>
    <t>Налог, взимаемый в связи с применением патентной системы налогообложения</t>
  </si>
  <si>
    <t>1 13 02060 00 0000 130</t>
  </si>
  <si>
    <t>Доходы, поступающие в порядке возмещения  расходов, понесенных  в связи  эксплуатацией  имущества</t>
  </si>
  <si>
    <t>1 13 02064 04 0000 130</t>
  </si>
  <si>
    <t>2 18 04010 04 0000 180</t>
  </si>
  <si>
    <t>Доходы бюджетов городских округов от возврата бюджетными учреждениями остатков субсидий прошлых лет</t>
  </si>
  <si>
    <t>Плата за пользование водными объектами, находящимися в собственности городских округов</t>
  </si>
  <si>
    <t>Прочие доходы от оказания платных услуг (работ) получателями средств бюджетов городских округов</t>
  </si>
  <si>
    <t>Прочие доходы от компенсации затрат бюджетов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</si>
  <si>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</si>
  <si>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Платежи, взимаемые органами местного самоуправления (организациями) городских округов за выполнение определенных функций</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</si>
  <si>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</si>
  <si>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</si>
  <si>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Субсидии бюджетам городских округов на обеспечение мероприятий по капитальному ремонту многоквартирных домов за счет средств бюджетов</t>
  </si>
  <si>
    <t>Прочие субсидии бюджетам городских округов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</si>
  <si>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</si>
  <si>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</si>
  <si>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оздоровление детей</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</si>
  <si>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</si>
  <si>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городских округов на модернизацию региональных систем общего образования</t>
  </si>
  <si>
    <t>Прочие межбюджетные трансферты, передаваемые бюджетам городских округов</t>
  </si>
  <si>
    <t>Доходы бюджетов городских округов от возврата автономными учреждениями остатков субсидий прошлых лет</t>
  </si>
  <si>
    <t>тыс. руб.</t>
  </si>
  <si>
    <t xml:space="preserve">Код </t>
  </si>
  <si>
    <t>Факт</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</si>
  <si>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</si>
  <si>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</si>
  <si>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</si>
  <si>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</si>
  <si>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</si>
  <si>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</si>
  <si>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</si>
  <si>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1 01 02020 01 0000 110</t>
  </si>
  <si>
    <t>1 01 02030 01 0000 110</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</si>
  <si>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</si>
  <si>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</si>
  <si>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</si>
  <si>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</si>
  <si>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</si>
  <si>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1 05 02020 02 0000 110</t>
  </si>
  <si>
    <t>1 05 03000 01 0000 110</t>
  </si>
  <si>
    <t>Единый сельскохозяйственный налог</t>
  </si>
  <si>
    <t>1 06 00000 00 0000 000</t>
  </si>
  <si>
    <t>НАЛОГИ НА ИМУЩЕСТВО</t>
  </si>
  <si>
    <t>Уточненный план</t>
  </si>
  <si>
    <t>1 06 01000 00 0000 110</t>
  </si>
  <si>
    <t>Налог на имущество  физических лиц</t>
  </si>
  <si>
    <t>% исполнения от
уточненного
плана</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</si>
  <si>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</si>
  <si>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</si>
  <si>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</si>
  <si>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</si>
  <si>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</si>
  <si>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</si>
  <si>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1 06 06000 00 0000 110</t>
  </si>
  <si>
    <t>Земельный налог</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</si>
  <si>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</si>
  <si>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продажи земельных участков, находящихся в государственной и муниципальной собственности </t>
  </si>
  <si>
    <t>1 08 00000 00 0000 000</t>
  </si>
  <si>
    <t>ГОСУДАРСТВЕННАЯ ПОШЛИНА</t>
  </si>
  <si>
    <t>1 08 03000 01 0000 110</t>
  </si>
  <si>
    <t xml:space="preserve">Государственная пошлина по делам, рассматриваемым в судах общей юрисдикции, мировыми судьями
</t>
  </si>
  <si>
    <t>1 08 07000 01 0000 110</t>
  </si>
  <si>
    <t xml:space="preserve">Государственная пошлина  за  государственную регистрацию, а также за совершение прочих  юридически  значимых  действий
</t>
  </si>
  <si>
    <t>1 08 07130 01 0000 110</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</si>
  <si>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</si>
  <si>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</si>
  <si>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</si>
  <si>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</si>
  <si>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1 09 00000 00 0000 000</t>
  </si>
  <si>
    <t>ЗАДОЛЖЕННОСТЬ И ПЕРЕРАСЧЕТЫ ПО ОТМЕНЕНЫМ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</si>
  <si>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</si>
  <si>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</si>
  <si>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</si>
  <si>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</si>
  <si>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1 09 04000 00 0000 110</t>
  </si>
  <si>
    <t>Налоги на имущество</t>
  </si>
  <si>
    <t>1 09 04040 01 0000 110</t>
  </si>
  <si>
    <t xml:space="preserve">Налог с имущества, переходящего в порядке наследования или дарения </t>
  </si>
  <si>
    <t xml:space="preserve">1 09 04050 00 0000 110 </t>
  </si>
  <si>
    <t xml:space="preserve">Земельный налог (по обязательствам, возникшим до 1 января 2006 года)
</t>
  </si>
  <si>
    <t xml:space="preserve">Земельный налог (по обязательствам, возникшим до 1 января 2006 года), мобилизуемый на территориях городских округов
</t>
  </si>
  <si>
    <t>1 09 07000 00 0000 110</t>
  </si>
  <si>
    <t>Прочие налоги и сборы (по отмененным местным налогам и сборам)</t>
  </si>
  <si>
    <t>1 09 07010 00 0000 110</t>
  </si>
  <si>
    <t>Налог на рекламу</t>
  </si>
  <si>
    <t>1 09 07010 04 0000 110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</si>
  <si>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</si>
  <si>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</si>
  <si>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</si>
  <si>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</si>
  <si>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</si>
  <si>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</si>
  <si>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</si>
  <si>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</si>
  <si>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1 09 07050 04 0000 110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</si>
  <si>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</si>
  <si>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</si>
  <si>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</si>
  <si>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1 11 03000 00 0000 120</t>
  </si>
  <si>
    <t xml:space="preserve">Проценты, полученные от предоставления бюджетных кредитов внутри страны </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</si>
  <si>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</si>
  <si>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</si>
  <si>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</si>
  <si>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</si>
  <si>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</si>
  <si>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</si>
  <si>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1 11 05020 00 0000 120</t>
  </si>
  <si>
    <t>1 11 05024 04 0000 120</t>
  </si>
  <si>
    <t>1 11 05030 00 0000 120</t>
  </si>
  <si>
    <t>1 11 05034 04 0000 120</t>
  </si>
  <si>
    <t>1 11 07000 00 0000 120</t>
  </si>
  <si>
    <t>Платежи от государственных и муниципальных унитарных предприятий</t>
  </si>
  <si>
    <t>1 11 07010 00 0000 120</t>
  </si>
  <si>
    <t>1 05 04000 02 0000 110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</si>
  <si>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</si>
  <si>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</si>
  <si>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</si>
  <si>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</si>
  <si>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1 11 08000 00 0000 120</t>
  </si>
  <si>
    <t>1 11 08040 04 0000 120</t>
  </si>
  <si>
    <t>1 11 09000 00 0000 120</t>
  </si>
  <si>
    <t xml:space="preserve">1 11 09030 00 0000 120   </t>
  </si>
  <si>
    <t xml:space="preserve"> Доходы от эксплуатации и использования  имущества автомобильных дорог, находящихся в государственной и муниципальной собственности</t>
  </si>
  <si>
    <t xml:space="preserve">1 11 09034 04 0000 120   </t>
  </si>
  <si>
    <t xml:space="preserve"> Доходы от эксплуатации и использования  имущества автомобильных дорог, находящихся в собственности городских округов</t>
  </si>
  <si>
    <t>1 11 09040 00 0000 120</t>
  </si>
  <si>
    <t>1 11 09044 04 0000 120</t>
  </si>
  <si>
    <t>1 12 00000 00 0000 000</t>
  </si>
  <si>
    <t>ПЛАТЕЖИ ПРИ ПОЛЬЗОВАНИИ ПРИРОДНЫМИ РЕСУРСАМИ</t>
  </si>
  <si>
    <t>1 12 01000 01 0000 120</t>
  </si>
  <si>
    <t>Плата за негативное воздействие на окружающую среду</t>
  </si>
  <si>
    <t>1 12 01050 01 0000 120</t>
  </si>
  <si>
    <t xml:space="preserve">1 12 05000 00 0000 120  </t>
  </si>
  <si>
    <t>Плата за пользование водными объектами</t>
  </si>
  <si>
    <t xml:space="preserve">1 12 05040 04 0000 120  </t>
  </si>
  <si>
    <t>1 13 00000 00 0000 000</t>
  </si>
  <si>
    <t>ДОХОДЫ ОТ ОКАЗАНИЯ ПЛАТНЫХ УСЛУГ (РАБОТ) И КОМПЕНСАЦИИ ЗАТРАТ ГОСУДАРСТВА</t>
  </si>
  <si>
    <t>1 13 01000 00 0000 130</t>
  </si>
  <si>
    <t xml:space="preserve">Доходы от оказания платных услуг (работ) </t>
  </si>
  <si>
    <t>1 13 01994 04 0000 130</t>
  </si>
  <si>
    <t>1 13 02990 00 0000 130</t>
  </si>
  <si>
    <t>Прочие доходы от компенсации затрат государства</t>
  </si>
  <si>
    <t>1 13 02994 04 0000 130</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</si>
  <si>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</si>
  <si>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</si>
  <si>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</si>
  <si>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</si>
  <si>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</si>
  <si>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</si>
  <si>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</si>
  <si>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1 14 02040 04 0000 410</t>
  </si>
  <si>
    <t>1 14 02040 04 0000 440</t>
  </si>
  <si>
    <t>1 14 02042 04 0000 440</t>
  </si>
  <si>
    <t>1 14 06000 00 0000 430</t>
  </si>
  <si>
    <t>1 14 06010 00 0000 430</t>
  </si>
  <si>
    <t>Доходы от продажи земельных участков, государственная собственность на которые не разграничена</t>
  </si>
  <si>
    <t>1 14 06012 04 0000 430</t>
  </si>
  <si>
    <t>1 15 00000 00 0000 000</t>
  </si>
  <si>
    <t>АДМИНИСТРАТИВНЫЕ ПЛАТЕЖИ И СБОРЫ</t>
  </si>
  <si>
    <t>1 15 02000 00 0000 140</t>
  </si>
  <si>
    <t>Платежи, взимаемые государственными и муниципальными органами (организациями) за выполнение определенных функций</t>
  </si>
  <si>
    <t>1 15 02040 04 0000 140</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</si>
  <si>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</si>
  <si>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</si>
  <si>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</si>
  <si>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</si>
  <si>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Наименование  группы, подгруппы, статьи, подстатьи, элемента классификации операций сектора государственного управления</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</si>
  <si>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</si>
  <si>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</si>
  <si>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</si>
  <si>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Субвенции бюджетам на модернизацию региональных систем общего образования</t>
  </si>
  <si>
    <t xml:space="preserve">Приложение 2 </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</si>
  <si>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</si>
  <si>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</si>
  <si>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1 16 21000 00 0000 140</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</si>
  <si>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</si>
  <si>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</si>
  <si>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2 02 02051 00 0000 151</t>
  </si>
  <si>
    <t>2 02 02051 04 0000 151</t>
  </si>
  <si>
    <t>к решению Березниковской городской Думы</t>
  </si>
  <si>
    <t>Форма Г-2</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</si>
  <si>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</si>
  <si>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</si>
  <si>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</si>
  <si>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</si>
  <si>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</si>
  <si>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</si>
  <si>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Доходы, поступающие в порядке возмещения  расходов, понесенных  в связи с эксплуатацией  имущества городских округов</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</si>
  <si>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</si>
  <si>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</si>
  <si>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Субсидии бюджетам на софинансирование капитальных вложений в объекты государственной (муниципальной) собственности
</t>
  </si>
  <si>
    <t xml:space="preserve">Субсидии бюджетам городских округов на софинансирование капитальных вложений в объекты муниципальной собственности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</si>
  <si>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</si>
  <si>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</si>
  <si>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</si>
  <si>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</si>
  <si>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1 01 02010 01 1000 110</t>
  </si>
  <si>
    <t>1 01 02010 01 3000 110</t>
  </si>
  <si>
    <t>1 01 02010 01 4000 110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</si>
  <si>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</si>
  <si>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</si>
  <si>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</si>
  <si>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1 01 02020 01 1000 110</t>
  </si>
  <si>
    <t>1 01 02020 01 2100 110</t>
  </si>
  <si>
    <t>1 01 02020 01 3000 110</t>
  </si>
  <si>
    <t>1 01 02010 01 2100 110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</si>
  <si>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</si>
  <si>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</si>
  <si>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</si>
  <si>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</si>
  <si>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</si>
  <si>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</si>
  <si>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</si>
  <si>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</si>
  <si>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</si>
  <si>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</si>
  <si>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</si>
  <si>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</si>
  <si>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</si>
  <si>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</si>
  <si>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1 05 02010 02 1000 110</t>
  </si>
  <si>
    <t>1 05 02010 02 2100 110</t>
  </si>
  <si>
    <t>1 05 02010 02 3000 110</t>
  </si>
  <si>
    <t>1 05 02010 02 4000 110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</si>
  <si>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</si>
  <si>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</si>
  <si>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</si>
  <si>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1 05 02020 02 1000 110</t>
  </si>
  <si>
    <t>1 05 02020 02 2100 110</t>
  </si>
  <si>
    <t>1 05 02020 02 3000 110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</si>
  <si>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</si>
  <si>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</si>
  <si>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</si>
  <si>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</si>
  <si>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</si>
  <si>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</si>
  <si>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</si>
  <si>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</si>
  <si>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</si>
  <si>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</si>
  <si>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</si>
  <si>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</si>
  <si>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</si>
  <si>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</si>
  <si>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</si>
  <si>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</si>
  <si>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</si>
  <si>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1 06 01020 04 2200 110</t>
  </si>
  <si>
    <t>1 06 01020 04 3000 110</t>
  </si>
  <si>
    <t>1 06 01020 04 4000 110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</si>
  <si>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</si>
  <si>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организаций (пени по соответствующему платежу)</t>
  </si>
  <si>
    <t>Транспортный налог с организаций (проценты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</si>
  <si>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</si>
  <si>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1 06 04011 02 1000 110</t>
  </si>
  <si>
    <t>1 06 04011 02 2100 110</t>
  </si>
  <si>
    <t>1 06 04011 02 2200 110</t>
  </si>
  <si>
    <t>1 06 04011 02 3000 110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</si>
  <si>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</si>
  <si>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Транспортный налог с физических лиц (пени по соответствующему платежу)</t>
  </si>
  <si>
    <t>Транспортный налог с физических лиц (проценты по соответствующему платежу)</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</si>
  <si>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</si>
  <si>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 (прочие поступления)</t>
  </si>
  <si>
    <t>1 06 04012 02 1000 110</t>
  </si>
  <si>
    <t>1 06 04012 02 2100 110</t>
  </si>
  <si>
    <t>1 06 04012 02 2200 110</t>
  </si>
  <si>
    <t>1 06 04012 02 3000 110</t>
  </si>
  <si>
    <t>1 06 04012 02 4000 110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</si>
  <si>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</si>
  <si>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</si>
  <si>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</si>
  <si>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</si>
  <si>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</si>
  <si>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</si>
  <si>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</si>
  <si>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1 06 06032 04 2200 110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</si>
  <si>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</si>
  <si>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</si>
  <si>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</si>
  <si>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</si>
  <si>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</si>
  <si>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</si>
  <si>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</si>
  <si>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</si>
  <si>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</si>
  <si>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</si>
  <si>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</si>
  <si>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1 08 03010 01 1000 110</t>
  </si>
  <si>
    <t>Государственная пошлина за выдачу разрешения на установку рекламной конструкции (сумма платежа)</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</si>
  <si>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</si>
  <si>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1 08 07150 01 1000 110</t>
  </si>
  <si>
    <t>1 08 07173 01 1000 110</t>
  </si>
  <si>
    <t>1 12 01010 01 6000 120</t>
  </si>
  <si>
    <t>1 12 01020 01 6000 120</t>
  </si>
  <si>
    <t>1 12 01030 01 6000 120</t>
  </si>
  <si>
    <t>1 12 01040 01 6000 120</t>
  </si>
  <si>
    <t>1 12 01070 01 6000 120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</si>
  <si>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</si>
  <si>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</si>
  <si>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</si>
  <si>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1 14 02043 04 1000 410</t>
  </si>
  <si>
    <t>1 14 02043 04 2000 410</t>
  </si>
  <si>
    <t>1 14 02043 04 3000 410</t>
  </si>
  <si>
    <t>1 16 03010 01 6000 140</t>
  </si>
  <si>
    <t xml:space="preserve">1 16 03030 01 6000 140 </t>
  </si>
  <si>
    <t>1 16 06000 01 6000 140</t>
  </si>
  <si>
    <t>1 16 08010 01 6000 140</t>
  </si>
  <si>
    <t>1 16 08020 01 6000 140</t>
  </si>
  <si>
    <t>1 16 21040 04 6000 140</t>
  </si>
  <si>
    <t>1 16 25030 01 6000 140</t>
  </si>
  <si>
    <t>1 16 25050 01 6000 140</t>
  </si>
  <si>
    <t>1 16 25060 01 6000 140</t>
  </si>
  <si>
    <t>1 16 28000 01 6000 140</t>
  </si>
  <si>
    <t>1 16 30030 01 6000 140</t>
  </si>
  <si>
    <t>1 16 33040 04 6000 140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</si>
  <si>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</si>
  <si>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</si>
  <si>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</si>
  <si>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</si>
  <si>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</si>
  <si>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</si>
  <si>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</si>
  <si>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</si>
  <si>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</si>
  <si>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</si>
  <si>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</si>
  <si>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</si>
  <si>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1 16 45000 01 6000 140</t>
  </si>
  <si>
    <t>Денежные  взыскания (штрафы) за нарушение законодательства о налогах и  сборах, предусмотренные статьями 116, 118, статьей119.1,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</si>
  <si>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</si>
  <si>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</si>
  <si>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</si>
  <si>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</si>
  <si>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</si>
  <si>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</si>
  <si>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 xml:space="preserve">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
</t>
  </si>
  <si>
    <t xml:space="preserve">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</si>
  <si>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</si>
  <si>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</si>
  <si>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Единый налог на вмененный доход для отдельных видов деятельности </t>
  </si>
  <si>
    <t xml:space="preserve">Единый налог на вмененный доход для отдельных видов деятельности (за налоговые периоды, истекшие до 1 января 2011 года) </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</si>
  <si>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</si>
  <si>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</si>
  <si>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от 31 мая 2016 г. № 110</t>
  </si>
  <si>
    <t>Исполнение бюджета города Березники
 по кодам видов доходов, подвидов доходов, классификации операций сектора
государственного управления, относящихся к доходам бюджета,
за 2015 год</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</si>
</sst>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d\ mmm"/>
    <numFmt numFmtId="174" formatCode="#,##0.0"/>
    <numFmt numFmtId="175" formatCode="#,##0.0_ ;[Red]\-#,##0.0\ "/>
    <numFmt numFmtId="176" formatCode="d\ mmmm\,\ yyyy"/>
    <numFmt numFmtId="177" formatCode="0.0"/>
    <numFmt numFmtId="178" formatCode="_-* #,##0&quot;$&quot;_-;\-* #,##0&quot;$&quot;_-;_-* &quot;-&quot;&quot;$&quot;_-;_-@_-"/>
    <numFmt numFmtId="179" formatCode="_-* #,##0.00&quot;$&quot;_-;\-* #,##0.00&quot;$&quot;_-;_-* &quot;-&quot;??&quot;$&quot;_-;_-@_-"/>
    <numFmt numFmtId="180" formatCode="_-* #,##0.00_$_-;\-* #,##0.00_$_-;_-* &quot;-&quot;??_$_-;_-@_-"/>
    <numFmt numFmtId="181" formatCode="#,##0_ ;[Red]\-#,##0\ "/>
    <numFmt numFmtId="182" formatCode="0.000%"/>
    <numFmt numFmtId="183" formatCode="#,##0.000"/>
    <numFmt numFmtId="184" formatCode="#,##0.0000"/>
    <numFmt numFmtId="185" formatCode="0.00000"/>
    <numFmt numFmtId="186" formatCode="0.0000"/>
    <numFmt numFmtId="187" formatCode="0.000"/>
    <numFmt numFmtId="188" formatCode="#,##0.00_ ;[Red]\-#,##0.00\ "/>
    <numFmt numFmtId="189" formatCode="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000%"/>
    <numFmt numFmtId="195" formatCode="_-* #,##0.0_р_._-;\-* #,##0.0_р_._-;_-* &quot;-&quot;??_р_._-;_-@_-"/>
    <numFmt numFmtId="196" formatCode="#,##0.00&quot;р.&quot;"/>
    <numFmt numFmtId="197" formatCode="_-* #,##0_р_._-;\-* #,##0_р_._-;_-* &quot;-&quot;??_р_._-;_-@_-"/>
    <numFmt numFmtId="198" formatCode="000"/>
    <numFmt numFmtId="199" formatCode="#,##0_ ;\-#,##0\ "/>
    <numFmt numFmtId="200" formatCode="d/m"/>
    <numFmt numFmtId="201" formatCode="mmm/yyyy"/>
    <numFmt numFmtId="202" formatCode="#,##0\ &quot;р.&quot;;\-#,##0\ &quot;р.&quot;"/>
    <numFmt numFmtId="203" formatCode="#,##0\ &quot;р.&quot;;[Red]\-#,##0\ &quot;р.&quot;"/>
    <numFmt numFmtId="204" formatCode="#,##0.00\ &quot;р.&quot;;\-#,##0.00\ &quot;р.&quot;"/>
    <numFmt numFmtId="205" formatCode="#,##0.00\ &quot;р.&quot;;[Red]\-#,##0.00\ &quot;р.&quot;"/>
    <numFmt numFmtId="206" formatCode="_-* #,##0\ &quot;р.&quot;_-;\-* #,##0\ &quot;р.&quot;_-;_-* &quot;-&quot;\ &quot;р.&quot;_-;_-@_-"/>
    <numFmt numFmtId="207" formatCode="_-* #,##0\ _р_._-;\-* #,##0\ _р_._-;_-* &quot;-&quot;\ _р_._-;_-@_-"/>
    <numFmt numFmtId="208" formatCode="_-* #,##0.00\ &quot;р.&quot;_-;\-* #,##0.00\ &quot;р.&quot;_-;_-* &quot;-&quot;??\ &quot;р.&quot;_-;_-@_-"/>
    <numFmt numFmtId="209" formatCode="_-* #,##0.00\ _р_._-;\-* #,##0.00\ _р_._-;_-* &quot;-&quot;??\ _р_._-;_-@_-"/>
    <numFmt numFmtId="210" formatCode="#,##0&quot;р.&quot;"/>
    <numFmt numFmtId="211" formatCode="#,##0_р_."/>
    <numFmt numFmtId="212" formatCode="dd/mm/yy"/>
    <numFmt numFmtId="213" formatCode="0.0000000000"/>
    <numFmt numFmtId="214" formatCode="0.000000000"/>
    <numFmt numFmtId="215" formatCode="0.00000000"/>
    <numFmt numFmtId="216" formatCode="0.0000000"/>
    <numFmt numFmtId="217" formatCode="0.000000"/>
    <numFmt numFmtId="218" formatCode="_-* #,##0.000_р_._-;\-* #,##0.000_р_._-;_-* &quot;-&quot;??_р_._-;_-@_-"/>
    <numFmt numFmtId="219" formatCode="_-* #,##0.0000_р_._-;\-* #,##0.0000_р_._-;_-* &quot;-&quot;??_р_._-;_-@_-"/>
    <numFmt numFmtId="220" formatCode="[$€-2]\ ###,000_);[Red]\([$€-2]\ ###,000\)"/>
    <numFmt numFmtId="221" formatCode="_-* #,##0.00000_р_._-;\-* #,##0.00000_р_._-;_-* &quot;-&quot;??_р_._-;_-@_-"/>
    <numFmt numFmtId="222" formatCode="_-* #,##0.000000_р_._-;\-* #,##0.000000_р_._-;_-* &quot;-&quot;??_р_._-;_-@_-"/>
    <numFmt numFmtId="223" formatCode="#,##0.00_ ;\-#,##0.00\ "/>
    <numFmt numFmtId="224" formatCode="#,##0.0_ ;\-#,##0.0\ "/>
    <numFmt numFmtId="225" formatCode="#,##0.0&quot;р.&quot;"/>
    <numFmt numFmtId="226" formatCode="000000"/>
    <numFmt numFmtId="227" formatCode="#,##0.000_ ;[Red]\-#,##0.000\ "/>
  </numFmts>
  <fonts count="35">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sz val="10"/>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b/>
      <sz val="10"/>
      <name val="Arial Cyr"/>
      <family val="0"/>
    </font>
    <font>
      <i/>
      <sz val="10"/>
      <name val="Arial Cyr"/>
      <family val="0"/>
    </font>
    <font>
      <sz val="11"/>
      <color indexed="17"/>
      <name val="Calibri"/>
      <family val="2"/>
    </font>
    <font>
      <sz val="10"/>
      <name val="Times New Roman"/>
      <family val="1"/>
    </font>
    <font>
      <b/>
      <sz val="14"/>
      <name val="Times New Roman"/>
      <family val="1"/>
    </font>
    <font>
      <b/>
      <sz val="12"/>
      <name val="Times New Roman"/>
      <family val="1"/>
    </font>
    <font>
      <sz val="11"/>
      <name val="Times New Roman"/>
      <family val="1"/>
    </font>
    <font>
      <sz val="8"/>
      <name val="Times New Roman"/>
      <family val="1"/>
    </font>
    <font>
      <sz val="7"/>
      <name val="Arial Cyr"/>
      <family val="0"/>
    </font>
    <font>
      <b/>
      <sz val="9"/>
      <name val="Times New Roman"/>
      <family val="1"/>
    </font>
    <font>
      <b/>
      <sz val="10"/>
      <name val="Times New Roman"/>
      <family val="1"/>
    </font>
    <font>
      <sz val="9"/>
      <name val="Arial Cyr"/>
      <family val="0"/>
    </font>
    <font>
      <sz val="9"/>
      <name val="Times New Roman"/>
      <family val="1"/>
    </font>
    <font>
      <i/>
      <sz val="9"/>
      <name val="Times New Roman"/>
      <family val="1"/>
    </font>
    <font>
      <i/>
      <sz val="10"/>
      <name val="Times New Roman"/>
      <family val="1"/>
    </font>
    <font>
      <sz val="8"/>
      <name val="Tahoma"/>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style="thin"/>
      <top style="thin"/>
      <bottom>
        <color indexed="63"/>
      </bottom>
    </border>
  </borders>
  <cellStyleXfs count="68">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0" borderId="0">
      <alignment/>
      <protection/>
    </xf>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7" borderId="1" applyNumberFormat="0" applyAlignment="0" applyProtection="0"/>
    <xf numFmtId="0" fontId="6" fillId="15" borderId="2" applyNumberFormat="0" applyAlignment="0" applyProtection="0"/>
    <xf numFmtId="0" fontId="7" fillId="15"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16" borderId="7"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3" fillId="0" borderId="0">
      <alignment/>
      <protection/>
    </xf>
    <xf numFmtId="0" fontId="0" fillId="0" borderId="0">
      <alignment/>
      <protection/>
    </xf>
    <xf numFmtId="0" fontId="8" fillId="0" borderId="0">
      <alignment/>
      <protection/>
    </xf>
    <xf numFmtId="0" fontId="8" fillId="0" borderId="0">
      <alignment/>
      <protection/>
    </xf>
    <xf numFmtId="0" fontId="2" fillId="0" borderId="0" applyNumberFormat="0" applyFill="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8"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6" borderId="0" applyNumberFormat="0" applyBorder="0" applyAlignment="0" applyProtection="0"/>
  </cellStyleXfs>
  <cellXfs count="81">
    <xf numFmtId="0" fontId="0" fillId="0" borderId="0" xfId="0" applyAlignment="1">
      <alignment/>
    </xf>
    <xf numFmtId="0" fontId="8" fillId="0" borderId="0" xfId="57">
      <alignment/>
      <protection/>
    </xf>
    <xf numFmtId="0" fontId="8" fillId="0" borderId="0" xfId="57" applyFill="1">
      <alignment/>
      <protection/>
    </xf>
    <xf numFmtId="0" fontId="22" fillId="0" borderId="0" xfId="57" applyFont="1">
      <alignment/>
      <protection/>
    </xf>
    <xf numFmtId="0" fontId="22" fillId="0" borderId="0" xfId="56" applyFont="1" applyFill="1" applyAlignment="1">
      <alignment wrapText="1"/>
      <protection/>
    </xf>
    <xf numFmtId="0" fontId="24" fillId="0" borderId="0" xfId="57" applyFont="1">
      <alignment/>
      <protection/>
    </xf>
    <xf numFmtId="0" fontId="25" fillId="0" borderId="0" xfId="57" applyFont="1" applyBorder="1">
      <alignment/>
      <protection/>
    </xf>
    <xf numFmtId="0" fontId="22" fillId="0" borderId="0" xfId="57" applyFont="1" applyFill="1">
      <alignment/>
      <protection/>
    </xf>
    <xf numFmtId="0" fontId="27" fillId="0" borderId="0" xfId="57" applyFont="1">
      <alignment/>
      <protection/>
    </xf>
    <xf numFmtId="3" fontId="28" fillId="0" borderId="10" xfId="57" applyNumberFormat="1" applyFont="1" applyBorder="1" applyAlignment="1">
      <alignment horizontal="left" vertical="top"/>
      <protection/>
    </xf>
    <xf numFmtId="174" fontId="29" fillId="0" borderId="10" xfId="57" applyNumberFormat="1" applyFont="1" applyFill="1" applyBorder="1" applyAlignment="1">
      <alignment vertical="top"/>
      <protection/>
    </xf>
    <xf numFmtId="0" fontId="28" fillId="0" borderId="10" xfId="57" applyFont="1" applyBorder="1" applyAlignment="1">
      <alignment horizontal="left" vertical="top"/>
      <protection/>
    </xf>
    <xf numFmtId="0" fontId="30" fillId="0" borderId="0" xfId="57" applyFont="1">
      <alignment/>
      <protection/>
    </xf>
    <xf numFmtId="3" fontId="31" fillId="0" borderId="10" xfId="57" applyNumberFormat="1" applyFont="1" applyBorder="1" applyAlignment="1">
      <alignment horizontal="left" vertical="top"/>
      <protection/>
    </xf>
    <xf numFmtId="174" fontId="22" fillId="0" borderId="10" xfId="57" applyNumberFormat="1" applyFont="1" applyFill="1" applyBorder="1" applyAlignment="1">
      <alignment vertical="top"/>
      <protection/>
    </xf>
    <xf numFmtId="3" fontId="32" fillId="0" borderId="10" xfId="57" applyNumberFormat="1" applyFont="1" applyBorder="1" applyAlignment="1">
      <alignment horizontal="left" vertical="top"/>
      <protection/>
    </xf>
    <xf numFmtId="174" fontId="33" fillId="0" borderId="10" xfId="57" applyNumberFormat="1" applyFont="1" applyFill="1" applyBorder="1" applyAlignment="1">
      <alignment vertical="top"/>
      <protection/>
    </xf>
    <xf numFmtId="174" fontId="22" fillId="0" borderId="10" xfId="57" applyNumberFormat="1" applyFont="1" applyFill="1" applyBorder="1" applyAlignment="1">
      <alignment vertical="top"/>
      <protection/>
    </xf>
    <xf numFmtId="0" fontId="20" fillId="0" borderId="0" xfId="57" applyFont="1">
      <alignment/>
      <protection/>
    </xf>
    <xf numFmtId="3" fontId="32" fillId="0" borderId="10" xfId="57" applyNumberFormat="1" applyFont="1" applyBorder="1" applyAlignment="1">
      <alignment horizontal="left" vertical="top"/>
      <protection/>
    </xf>
    <xf numFmtId="174" fontId="33" fillId="0" borderId="10" xfId="57" applyNumberFormat="1" applyFont="1" applyFill="1" applyBorder="1" applyAlignment="1">
      <alignment vertical="top"/>
      <protection/>
    </xf>
    <xf numFmtId="0" fontId="8" fillId="0" borderId="0" xfId="57" applyFont="1">
      <alignment/>
      <protection/>
    </xf>
    <xf numFmtId="3" fontId="28" fillId="0" borderId="10" xfId="57" applyNumberFormat="1" applyFont="1" applyBorder="1" applyAlignment="1">
      <alignment vertical="top"/>
      <protection/>
    </xf>
    <xf numFmtId="3" fontId="32" fillId="0" borderId="10" xfId="57" applyNumberFormat="1" applyFont="1" applyBorder="1" applyAlignment="1">
      <alignment vertical="top"/>
      <protection/>
    </xf>
    <xf numFmtId="3" fontId="31" fillId="0" borderId="10" xfId="57" applyNumberFormat="1" applyFont="1" applyBorder="1" applyAlignment="1">
      <alignment vertical="top"/>
      <protection/>
    </xf>
    <xf numFmtId="0" fontId="31" fillId="0" borderId="10" xfId="57" applyFont="1" applyBorder="1" applyAlignment="1">
      <alignment horizontal="left" vertical="top"/>
      <protection/>
    </xf>
    <xf numFmtId="0" fontId="32" fillId="0" borderId="10" xfId="57" applyFont="1" applyBorder="1" applyAlignment="1">
      <alignment horizontal="left" vertical="top"/>
      <protection/>
    </xf>
    <xf numFmtId="0" fontId="31" fillId="0" borderId="10" xfId="57" applyFont="1" applyFill="1" applyBorder="1" applyAlignment="1">
      <alignment horizontal="left" vertical="top"/>
      <protection/>
    </xf>
    <xf numFmtId="0" fontId="32" fillId="0" borderId="10" xfId="57" applyFont="1" applyBorder="1" applyAlignment="1">
      <alignment horizontal="left" vertical="top"/>
      <protection/>
    </xf>
    <xf numFmtId="0" fontId="31" fillId="0" borderId="10" xfId="57" applyFont="1" applyBorder="1" applyAlignment="1">
      <alignment horizontal="left" vertical="top"/>
      <protection/>
    </xf>
    <xf numFmtId="3" fontId="31" fillId="0" borderId="10" xfId="57" applyNumberFormat="1" applyFont="1" applyBorder="1" applyAlignment="1">
      <alignment horizontal="left" vertical="top"/>
      <protection/>
    </xf>
    <xf numFmtId="174" fontId="29" fillId="0" borderId="10" xfId="57" applyNumberFormat="1" applyFont="1" applyFill="1" applyBorder="1" applyAlignment="1">
      <alignment vertical="top"/>
      <protection/>
    </xf>
    <xf numFmtId="174" fontId="29" fillId="0" borderId="10" xfId="57" applyNumberFormat="1" applyFont="1" applyFill="1" applyBorder="1" applyAlignment="1">
      <alignment/>
      <protection/>
    </xf>
    <xf numFmtId="0" fontId="29" fillId="0" borderId="10" xfId="0" applyFont="1" applyBorder="1" applyAlignment="1">
      <alignment vertical="top" wrapText="1"/>
    </xf>
    <xf numFmtId="0" fontId="29" fillId="0" borderId="10" xfId="0" applyFont="1" applyBorder="1" applyAlignment="1">
      <alignment horizontal="left" vertical="top" wrapText="1"/>
    </xf>
    <xf numFmtId="0" fontId="22" fillId="0" borderId="10" xfId="0" applyFont="1" applyBorder="1" applyAlignment="1">
      <alignment vertical="top" wrapText="1"/>
    </xf>
    <xf numFmtId="0" fontId="33" fillId="0" borderId="10" xfId="0" applyFont="1" applyBorder="1" applyAlignment="1">
      <alignment vertical="top" wrapText="1"/>
    </xf>
    <xf numFmtId="0" fontId="33" fillId="0" borderId="10" xfId="0" applyFont="1" applyBorder="1" applyAlignment="1">
      <alignment vertical="top" wrapText="1"/>
    </xf>
    <xf numFmtId="0" fontId="33" fillId="0" borderId="10" xfId="0" applyFont="1" applyBorder="1" applyAlignment="1">
      <alignment horizontal="left" vertical="top" wrapText="1"/>
    </xf>
    <xf numFmtId="0" fontId="22" fillId="0" borderId="10" xfId="0" applyFont="1" applyBorder="1" applyAlignment="1">
      <alignment vertical="top" wrapText="1"/>
    </xf>
    <xf numFmtId="0" fontId="29" fillId="0" borderId="10" xfId="0" applyFont="1" applyBorder="1" applyAlignment="1">
      <alignment vertical="top" wrapText="1"/>
    </xf>
    <xf numFmtId="0" fontId="22" fillId="0" borderId="10" xfId="0" applyFont="1" applyFill="1" applyBorder="1" applyAlignment="1">
      <alignment vertical="top" wrapText="1"/>
    </xf>
    <xf numFmtId="0" fontId="22" fillId="0" borderId="10" xfId="0" applyFont="1" applyBorder="1" applyAlignment="1">
      <alignment horizontal="left" vertical="top" wrapText="1"/>
    </xf>
    <xf numFmtId="0" fontId="33" fillId="0" borderId="10" xfId="0" applyFont="1" applyBorder="1" applyAlignment="1">
      <alignment horizontal="left" vertical="top" wrapText="1"/>
    </xf>
    <xf numFmtId="0" fontId="22" fillId="0" borderId="10" xfId="0" applyFont="1" applyBorder="1" applyAlignment="1">
      <alignment horizontal="left" vertical="top" wrapText="1"/>
    </xf>
    <xf numFmtId="0" fontId="29" fillId="0" borderId="10" xfId="0" applyFont="1" applyBorder="1" applyAlignment="1">
      <alignment horizontal="left" vertical="top" wrapText="1"/>
    </xf>
    <xf numFmtId="0" fontId="29" fillId="0" borderId="10" xfId="0" applyFont="1" applyBorder="1" applyAlignment="1">
      <alignment wrapText="1"/>
    </xf>
    <xf numFmtId="0" fontId="22" fillId="0" borderId="0" xfId="57" applyFont="1" applyFill="1" applyAlignment="1">
      <alignment horizontal="right"/>
      <protection/>
    </xf>
    <xf numFmtId="0" fontId="25" fillId="0" borderId="0" xfId="57" applyFont="1" applyFill="1" applyBorder="1">
      <alignment/>
      <protection/>
    </xf>
    <xf numFmtId="0" fontId="25" fillId="0" borderId="0" xfId="57" applyFont="1" applyFill="1" applyAlignment="1">
      <alignment horizontal="right"/>
      <protection/>
    </xf>
    <xf numFmtId="3" fontId="28" fillId="0" borderId="10" xfId="57" applyNumberFormat="1" applyFont="1" applyFill="1" applyBorder="1" applyAlignment="1">
      <alignment horizontal="left" vertical="top"/>
      <protection/>
    </xf>
    <xf numFmtId="0" fontId="29" fillId="0" borderId="10" xfId="0" applyFont="1" applyFill="1" applyBorder="1" applyAlignment="1">
      <alignment horizontal="left" vertical="top" wrapText="1"/>
    </xf>
    <xf numFmtId="3" fontId="31" fillId="0" borderId="10" xfId="57" applyNumberFormat="1" applyFont="1" applyFill="1" applyBorder="1" applyAlignment="1">
      <alignment horizontal="left" vertical="top"/>
      <protection/>
    </xf>
    <xf numFmtId="0" fontId="22" fillId="0" borderId="10" xfId="0" applyFont="1" applyFill="1" applyBorder="1" applyAlignment="1">
      <alignment horizontal="left" vertical="top" wrapText="1"/>
    </xf>
    <xf numFmtId="3" fontId="26" fillId="0" borderId="10" xfId="57" applyNumberFormat="1" applyFont="1" applyFill="1" applyBorder="1" applyAlignment="1">
      <alignment horizontal="center" vertical="center" wrapText="1"/>
      <protection/>
    </xf>
    <xf numFmtId="0" fontId="27" fillId="0" borderId="0" xfId="57" applyFont="1" applyFill="1">
      <alignment/>
      <protection/>
    </xf>
    <xf numFmtId="0" fontId="22" fillId="0" borderId="10" xfId="0" applyFont="1" applyFill="1" applyBorder="1" applyAlignment="1">
      <alignment vertical="top" wrapText="1"/>
    </xf>
    <xf numFmtId="0" fontId="19" fillId="0" borderId="0" xfId="57" applyFont="1">
      <alignment/>
      <protection/>
    </xf>
    <xf numFmtId="3" fontId="26" fillId="0" borderId="10" xfId="56" applyNumberFormat="1" applyFont="1" applyFill="1" applyBorder="1" applyAlignment="1">
      <alignment horizontal="center" vertical="center" wrapText="1"/>
      <protection/>
    </xf>
    <xf numFmtId="174" fontId="8" fillId="0" borderId="0" xfId="57" applyNumberFormat="1">
      <alignment/>
      <protection/>
    </xf>
    <xf numFmtId="174" fontId="8" fillId="0" borderId="0" xfId="57" applyNumberFormat="1" applyFill="1">
      <alignment/>
      <protection/>
    </xf>
    <xf numFmtId="3" fontId="28" fillId="0" borderId="10" xfId="57" applyNumberFormat="1" applyFont="1" applyBorder="1" applyAlignment="1">
      <alignment horizontal="left" vertical="top"/>
      <protection/>
    </xf>
    <xf numFmtId="0" fontId="29" fillId="0" borderId="10" xfId="0" applyFont="1" applyFill="1" applyBorder="1" applyAlignment="1">
      <alignment vertical="top" wrapText="1"/>
    </xf>
    <xf numFmtId="0" fontId="28" fillId="0" borderId="10" xfId="57" applyFont="1" applyFill="1" applyBorder="1" applyAlignment="1">
      <alignment horizontal="left" vertical="top"/>
      <protection/>
    </xf>
    <xf numFmtId="0" fontId="29" fillId="0" borderId="10" xfId="0" applyFont="1" applyFill="1" applyBorder="1" applyAlignment="1">
      <alignment vertical="top" wrapText="1"/>
    </xf>
    <xf numFmtId="0" fontId="28" fillId="0" borderId="10" xfId="57" applyFont="1" applyBorder="1" applyAlignment="1">
      <alignment horizontal="left" vertical="top"/>
      <protection/>
    </xf>
    <xf numFmtId="0" fontId="8" fillId="7" borderId="0" xfId="57" applyFill="1">
      <alignment/>
      <protection/>
    </xf>
    <xf numFmtId="0" fontId="22" fillId="7" borderId="0" xfId="56" applyFont="1" applyFill="1" applyAlignment="1">
      <alignment wrapText="1"/>
      <protection/>
    </xf>
    <xf numFmtId="0" fontId="22" fillId="7" borderId="0" xfId="57" applyFont="1" applyFill="1">
      <alignment/>
      <protection/>
    </xf>
    <xf numFmtId="3" fontId="26" fillId="7" borderId="10" xfId="56" applyNumberFormat="1" applyFont="1" applyFill="1" applyBorder="1" applyAlignment="1">
      <alignment horizontal="center" vertical="center" wrapText="1"/>
      <protection/>
    </xf>
    <xf numFmtId="3" fontId="26" fillId="7" borderId="10" xfId="57" applyNumberFormat="1" applyFont="1" applyFill="1" applyBorder="1" applyAlignment="1">
      <alignment horizontal="center" vertical="center" wrapText="1"/>
      <protection/>
    </xf>
    <xf numFmtId="174" fontId="29" fillId="7" borderId="10" xfId="57" applyNumberFormat="1" applyFont="1" applyFill="1" applyBorder="1" applyAlignment="1">
      <alignment vertical="top"/>
      <protection/>
    </xf>
    <xf numFmtId="174" fontId="22" fillId="7" borderId="10" xfId="57" applyNumberFormat="1" applyFont="1" applyFill="1" applyBorder="1" applyAlignment="1">
      <alignment vertical="top"/>
      <protection/>
    </xf>
    <xf numFmtId="174" fontId="22" fillId="7" borderId="10" xfId="57" applyNumberFormat="1" applyFont="1" applyFill="1" applyBorder="1" applyAlignment="1">
      <alignment vertical="top"/>
      <protection/>
    </xf>
    <xf numFmtId="174" fontId="33" fillId="7" borderId="10" xfId="57" applyNumberFormat="1" applyFont="1" applyFill="1" applyBorder="1" applyAlignment="1">
      <alignment vertical="top"/>
      <protection/>
    </xf>
    <xf numFmtId="174" fontId="33" fillId="7" borderId="10" xfId="57" applyNumberFormat="1" applyFont="1" applyFill="1" applyBorder="1" applyAlignment="1">
      <alignment vertical="top"/>
      <protection/>
    </xf>
    <xf numFmtId="174" fontId="29" fillId="7" borderId="10" xfId="57" applyNumberFormat="1" applyFont="1" applyFill="1" applyBorder="1" applyAlignment="1">
      <alignment vertical="top"/>
      <protection/>
    </xf>
    <xf numFmtId="174" fontId="29" fillId="7" borderId="10" xfId="57" applyNumberFormat="1" applyFont="1" applyFill="1" applyBorder="1" applyAlignment="1">
      <alignment/>
      <protection/>
    </xf>
    <xf numFmtId="3" fontId="26" fillId="0" borderId="11" xfId="57" applyNumberFormat="1" applyFont="1" applyFill="1" applyBorder="1" applyAlignment="1">
      <alignment horizontal="center" vertical="center" wrapText="1"/>
      <protection/>
    </xf>
    <xf numFmtId="0" fontId="33" fillId="0" borderId="10" xfId="0" applyFont="1" applyFill="1" applyBorder="1" applyAlignment="1">
      <alignment vertical="top" wrapText="1"/>
    </xf>
    <xf numFmtId="0" fontId="23" fillId="0" borderId="0" xfId="57" applyFont="1" applyBorder="1" applyAlignment="1">
      <alignment horizontal="center" vertical="center" wrapText="1"/>
      <protection/>
    </xf>
  </cellXfs>
  <cellStyles count="57">
    <cellStyle name="Normal" xfId="0"/>
    <cellStyle name="RowLevel_0" xfId="1"/>
    <cellStyle name="ColLevel_0" xfId="2"/>
    <cellStyle name="RowLevel_1" xfId="3"/>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Исп9м-в2005г." xfId="56"/>
    <cellStyle name="Обычный_Поквартал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10"/>
  <sheetViews>
    <sheetView tabSelected="1" zoomScale="85" zoomScaleNormal="85" zoomScaleSheetLayoutView="100" zoomScalePageLayoutView="0" workbookViewId="0" topLeftCell="A1">
      <pane xSplit="2" ySplit="8" topLeftCell="C254" activePane="bottomRight" state="frozen"/>
      <selection pane="topLeft" activeCell="A1" sqref="A1"/>
      <selection pane="topRight" activeCell="C1" sqref="C1"/>
      <selection pane="bottomLeft" activeCell="A10" sqref="A10"/>
      <selection pane="bottomRight" activeCell="P258" sqref="P258"/>
    </sheetView>
  </sheetViews>
  <sheetFormatPr defaultColWidth="9.140625" defaultRowHeight="12.75"/>
  <cols>
    <col min="1" max="1" width="18.00390625" style="1" customWidth="1"/>
    <col min="2" max="2" width="58.140625" style="1" customWidth="1"/>
    <col min="3" max="3" width="10.7109375" style="2" customWidth="1"/>
    <col min="4" max="4" width="10.8515625" style="2" customWidth="1"/>
    <col min="5" max="5" width="11.00390625" style="66" hidden="1" customWidth="1"/>
    <col min="6" max="6" width="10.7109375" style="2" customWidth="1"/>
    <col min="7" max="7" width="11.7109375" style="66" hidden="1" customWidth="1"/>
    <col min="8" max="8" width="9.8515625" style="2" customWidth="1"/>
    <col min="9" max="9" width="10.57421875" style="1" hidden="1" customWidth="1"/>
    <col min="10" max="16384" width="9.140625" style="1" customWidth="1"/>
  </cols>
  <sheetData>
    <row r="1" ht="12.75">
      <c r="H1" s="47" t="s">
        <v>429</v>
      </c>
    </row>
    <row r="2" ht="12.75">
      <c r="H2" s="47" t="s">
        <v>437</v>
      </c>
    </row>
    <row r="3" ht="12.75">
      <c r="H3" s="47" t="s">
        <v>601</v>
      </c>
    </row>
    <row r="4" spans="1:8" ht="15.75" customHeight="1">
      <c r="A4" s="3"/>
      <c r="B4" s="3"/>
      <c r="C4" s="7"/>
      <c r="D4" s="4"/>
      <c r="E4" s="67"/>
      <c r="F4" s="4"/>
      <c r="G4" s="67"/>
      <c r="H4" s="47" t="s">
        <v>438</v>
      </c>
    </row>
    <row r="5" spans="1:8" s="5" customFormat="1" ht="72" customHeight="1">
      <c r="A5" s="80" t="s">
        <v>602</v>
      </c>
      <c r="B5" s="80"/>
      <c r="C5" s="80"/>
      <c r="D5" s="80"/>
      <c r="E5" s="80"/>
      <c r="F5" s="80"/>
      <c r="G5" s="80"/>
      <c r="H5" s="80"/>
    </row>
    <row r="6" spans="1:8" ht="12.75" customHeight="1">
      <c r="A6" s="6"/>
      <c r="B6" s="6"/>
      <c r="C6" s="48"/>
      <c r="D6" s="7"/>
      <c r="E6" s="68"/>
      <c r="F6" s="7"/>
      <c r="G6" s="68"/>
      <c r="H6" s="49" t="s">
        <v>279</v>
      </c>
    </row>
    <row r="7" spans="1:8" s="2" customFormat="1" ht="51.75" customHeight="1">
      <c r="A7" s="78" t="s">
        <v>280</v>
      </c>
      <c r="B7" s="78" t="s">
        <v>424</v>
      </c>
      <c r="C7" s="58" t="s">
        <v>256</v>
      </c>
      <c r="D7" s="58" t="s">
        <v>301</v>
      </c>
      <c r="E7" s="69"/>
      <c r="F7" s="58" t="s">
        <v>281</v>
      </c>
      <c r="G7" s="69" t="s">
        <v>255</v>
      </c>
      <c r="H7" s="58" t="s">
        <v>304</v>
      </c>
    </row>
    <row r="8" spans="1:8" s="55" customFormat="1" ht="11.25">
      <c r="A8" s="54">
        <v>1</v>
      </c>
      <c r="B8" s="54">
        <v>2</v>
      </c>
      <c r="C8" s="54">
        <v>3</v>
      </c>
      <c r="D8" s="54">
        <v>4</v>
      </c>
      <c r="E8" s="70"/>
      <c r="F8" s="54">
        <v>5</v>
      </c>
      <c r="G8" s="70"/>
      <c r="H8" s="54">
        <v>6</v>
      </c>
    </row>
    <row r="9" spans="1:9" s="8" customFormat="1" ht="12.75">
      <c r="A9" s="9" t="s">
        <v>282</v>
      </c>
      <c r="B9" s="33" t="s">
        <v>283</v>
      </c>
      <c r="C9" s="10">
        <f>C10+C33+C51+C82+C92+C106+C133+C151+C165+C168+C208+C143+C27</f>
        <v>1998718.4000000001</v>
      </c>
      <c r="D9" s="10">
        <f>D10+D33+D51+D82+D92+D106+D133+D151+D165+D168+D208+D143+D27</f>
        <v>1862779.1</v>
      </c>
      <c r="E9" s="71">
        <f>D9-C9</f>
        <v>-135939.30000000005</v>
      </c>
      <c r="F9" s="10">
        <f>F10+F33+F51+F82+F92+F106+F133+F151+F165+F168+F208+F143+F27</f>
        <v>1868994.8</v>
      </c>
      <c r="G9" s="71">
        <f aca="true" t="shared" si="0" ref="G9:G110">F9-D9</f>
        <v>6215.699999999953</v>
      </c>
      <c r="H9" s="10">
        <f aca="true" t="shared" si="1" ref="H9:H115">F9/D9*100</f>
        <v>100.33367885649996</v>
      </c>
      <c r="I9" s="10" t="e">
        <f>I10+I33+I51+I82+I92+I106+I133+I151+I165+I168+I208+I143+I27</f>
        <v>#REF!</v>
      </c>
    </row>
    <row r="10" spans="1:9" s="8" customFormat="1" ht="12.75">
      <c r="A10" s="11" t="s">
        <v>284</v>
      </c>
      <c r="B10" s="34" t="s">
        <v>285</v>
      </c>
      <c r="C10" s="10">
        <f>C11</f>
        <v>992270.3</v>
      </c>
      <c r="D10" s="10">
        <f>D11</f>
        <v>956628</v>
      </c>
      <c r="E10" s="71">
        <f aca="true" t="shared" si="2" ref="E10:E110">D10-C10</f>
        <v>-35642.30000000005</v>
      </c>
      <c r="F10" s="10">
        <f>F11</f>
        <v>970040.7000000001</v>
      </c>
      <c r="G10" s="71">
        <f t="shared" si="0"/>
        <v>13412.70000000007</v>
      </c>
      <c r="H10" s="10">
        <f t="shared" si="1"/>
        <v>101.40208105972228</v>
      </c>
      <c r="I10" s="10" t="e">
        <f>I11</f>
        <v>#REF!</v>
      </c>
    </row>
    <row r="11" spans="1:9" s="12" customFormat="1" ht="12.75">
      <c r="A11" s="9" t="s">
        <v>286</v>
      </c>
      <c r="B11" s="33" t="s">
        <v>287</v>
      </c>
      <c r="C11" s="10">
        <f>C12+C17+C21+C26</f>
        <v>992270.3</v>
      </c>
      <c r="D11" s="10">
        <f>D12+D17+D21+D26</f>
        <v>956628</v>
      </c>
      <c r="E11" s="10">
        <f>E12+E17+E21+E26</f>
        <v>-35642.30000000005</v>
      </c>
      <c r="F11" s="10">
        <f>F12+F17+F21+F26</f>
        <v>970040.7000000001</v>
      </c>
      <c r="G11" s="71">
        <f t="shared" si="0"/>
        <v>13412.70000000007</v>
      </c>
      <c r="H11" s="10">
        <f t="shared" si="1"/>
        <v>101.40208105972228</v>
      </c>
      <c r="I11" s="10" t="e">
        <f>I13+#REF!+I26+I22</f>
        <v>#REF!</v>
      </c>
    </row>
    <row r="12" spans="1:9" s="12" customFormat="1" ht="63.75">
      <c r="A12" s="19" t="s">
        <v>288</v>
      </c>
      <c r="B12" s="37" t="s">
        <v>600</v>
      </c>
      <c r="C12" s="20">
        <f>SUM(C13:C16)</f>
        <v>972979.3</v>
      </c>
      <c r="D12" s="20">
        <f>SUM(D13:D16)</f>
        <v>935627</v>
      </c>
      <c r="E12" s="20">
        <f>SUM(E13:E16)</f>
        <v>-37352.30000000005</v>
      </c>
      <c r="F12" s="20">
        <f>SUM(F13:F16)</f>
        <v>948014.0000000001</v>
      </c>
      <c r="G12" s="71"/>
      <c r="H12" s="20">
        <f t="shared" si="1"/>
        <v>101.32392502567798</v>
      </c>
      <c r="I12" s="10"/>
    </row>
    <row r="13" spans="1:9" ht="76.5">
      <c r="A13" s="13" t="s">
        <v>454</v>
      </c>
      <c r="B13" s="35" t="s">
        <v>450</v>
      </c>
      <c r="C13" s="14">
        <v>972979.3</v>
      </c>
      <c r="D13" s="14">
        <v>935627</v>
      </c>
      <c r="E13" s="72">
        <f t="shared" si="2"/>
        <v>-37352.30000000005</v>
      </c>
      <c r="F13" s="14">
        <v>946232.4</v>
      </c>
      <c r="G13" s="72">
        <f t="shared" si="0"/>
        <v>10605.400000000023</v>
      </c>
      <c r="H13" s="14">
        <f t="shared" si="1"/>
        <v>101.13350726304392</v>
      </c>
      <c r="I13" s="14"/>
    </row>
    <row r="14" spans="1:9" ht="63.75">
      <c r="A14" s="13" t="s">
        <v>463</v>
      </c>
      <c r="B14" s="35" t="s">
        <v>451</v>
      </c>
      <c r="C14" s="14"/>
      <c r="D14" s="14"/>
      <c r="E14" s="72"/>
      <c r="F14" s="14">
        <v>986.3</v>
      </c>
      <c r="G14" s="72"/>
      <c r="H14" s="14"/>
      <c r="I14" s="14"/>
    </row>
    <row r="15" spans="1:9" ht="83.25" customHeight="1">
      <c r="A15" s="13" t="s">
        <v>455</v>
      </c>
      <c r="B15" s="35" t="s">
        <v>452</v>
      </c>
      <c r="C15" s="14"/>
      <c r="D15" s="14"/>
      <c r="E15" s="72"/>
      <c r="F15" s="14">
        <v>794.3</v>
      </c>
      <c r="G15" s="72"/>
      <c r="H15" s="14"/>
      <c r="I15" s="14"/>
    </row>
    <row r="16" spans="1:9" ht="63.75">
      <c r="A16" s="13" t="s">
        <v>456</v>
      </c>
      <c r="B16" s="35" t="s">
        <v>453</v>
      </c>
      <c r="C16" s="14"/>
      <c r="D16" s="14"/>
      <c r="E16" s="72"/>
      <c r="F16" s="14">
        <v>1</v>
      </c>
      <c r="G16" s="72"/>
      <c r="H16" s="14"/>
      <c r="I16" s="14"/>
    </row>
    <row r="17" spans="1:9" ht="89.25">
      <c r="A17" s="19" t="s">
        <v>289</v>
      </c>
      <c r="B17" s="37" t="s">
        <v>595</v>
      </c>
      <c r="C17" s="20">
        <f>SUM(C18:C20)</f>
        <v>2451</v>
      </c>
      <c r="D17" s="20">
        <f>SUM(D18:D20)</f>
        <v>2451</v>
      </c>
      <c r="E17" s="20">
        <f>SUM(E18:E20)</f>
        <v>0</v>
      </c>
      <c r="F17" s="20">
        <f>SUM(F18:F20)</f>
        <v>2496.5999999999995</v>
      </c>
      <c r="G17" s="75"/>
      <c r="H17" s="20">
        <f t="shared" si="1"/>
        <v>101.86046511627904</v>
      </c>
      <c r="I17" s="14"/>
    </row>
    <row r="18" spans="1:9" ht="109.5" customHeight="1">
      <c r="A18" s="13" t="s">
        <v>460</v>
      </c>
      <c r="B18" s="35" t="s">
        <v>457</v>
      </c>
      <c r="C18" s="14">
        <v>2451</v>
      </c>
      <c r="D18" s="14">
        <v>2451</v>
      </c>
      <c r="E18" s="72">
        <f>D18-C18</f>
        <v>0</v>
      </c>
      <c r="F18" s="14">
        <v>2374.7</v>
      </c>
      <c r="G18" s="72"/>
      <c r="H18" s="14">
        <f t="shared" si="1"/>
        <v>96.88698490412075</v>
      </c>
      <c r="I18" s="14"/>
    </row>
    <row r="19" spans="1:9" ht="102">
      <c r="A19" s="13" t="s">
        <v>461</v>
      </c>
      <c r="B19" s="35" t="s">
        <v>458</v>
      </c>
      <c r="C19" s="14"/>
      <c r="D19" s="14"/>
      <c r="E19" s="72"/>
      <c r="F19" s="14">
        <v>43.7</v>
      </c>
      <c r="G19" s="72"/>
      <c r="H19" s="14"/>
      <c r="I19" s="14"/>
    </row>
    <row r="20" spans="1:9" ht="109.5" customHeight="1">
      <c r="A20" s="13" t="s">
        <v>462</v>
      </c>
      <c r="B20" s="35" t="s">
        <v>459</v>
      </c>
      <c r="C20" s="14"/>
      <c r="D20" s="14"/>
      <c r="E20" s="72"/>
      <c r="F20" s="14">
        <v>78.2</v>
      </c>
      <c r="G20" s="72"/>
      <c r="H20" s="14"/>
      <c r="I20" s="14"/>
    </row>
    <row r="21" spans="1:9" ht="38.25">
      <c r="A21" s="19" t="s">
        <v>290</v>
      </c>
      <c r="B21" s="37" t="s">
        <v>596</v>
      </c>
      <c r="C21" s="20">
        <f>SUM(C22:C25)</f>
        <v>16000</v>
      </c>
      <c r="D21" s="20">
        <f>SUM(D22:D25)</f>
        <v>18000</v>
      </c>
      <c r="E21" s="20">
        <f>SUM(E22:E25)</f>
        <v>2000</v>
      </c>
      <c r="F21" s="20">
        <f>SUM(F22:F25)</f>
        <v>18989.1</v>
      </c>
      <c r="G21" s="75"/>
      <c r="H21" s="20">
        <f t="shared" si="1"/>
        <v>105.49499999999998</v>
      </c>
      <c r="I21" s="14"/>
    </row>
    <row r="22" spans="1:9" ht="54.75" customHeight="1">
      <c r="A22" s="13" t="s">
        <v>468</v>
      </c>
      <c r="B22" s="35" t="s">
        <v>464</v>
      </c>
      <c r="C22" s="14">
        <v>16000</v>
      </c>
      <c r="D22" s="14">
        <v>18000</v>
      </c>
      <c r="E22" s="72">
        <f t="shared" si="2"/>
        <v>2000</v>
      </c>
      <c r="F22" s="14">
        <v>18304.6</v>
      </c>
      <c r="G22" s="72">
        <f t="shared" si="0"/>
        <v>304.59999999999854</v>
      </c>
      <c r="H22" s="14">
        <f t="shared" si="1"/>
        <v>101.6922222222222</v>
      </c>
      <c r="I22" s="14"/>
    </row>
    <row r="23" spans="1:9" ht="51">
      <c r="A23" s="13" t="s">
        <v>469</v>
      </c>
      <c r="B23" s="35" t="s">
        <v>465</v>
      </c>
      <c r="C23" s="14"/>
      <c r="D23" s="14"/>
      <c r="E23" s="72"/>
      <c r="F23" s="14">
        <v>388.1</v>
      </c>
      <c r="G23" s="72"/>
      <c r="H23" s="14"/>
      <c r="I23" s="14"/>
    </row>
    <row r="24" spans="1:9" ht="63.75">
      <c r="A24" s="13" t="s">
        <v>470</v>
      </c>
      <c r="B24" s="35" t="s">
        <v>466</v>
      </c>
      <c r="C24" s="14"/>
      <c r="D24" s="14"/>
      <c r="E24" s="72"/>
      <c r="F24" s="14">
        <v>295.4</v>
      </c>
      <c r="G24" s="72"/>
      <c r="H24" s="14"/>
      <c r="I24" s="14"/>
    </row>
    <row r="25" spans="1:9" ht="38.25">
      <c r="A25" s="13" t="s">
        <v>471</v>
      </c>
      <c r="B25" s="35" t="s">
        <v>467</v>
      </c>
      <c r="C25" s="14"/>
      <c r="D25" s="14"/>
      <c r="E25" s="72"/>
      <c r="F25" s="14">
        <v>1</v>
      </c>
      <c r="G25" s="72"/>
      <c r="H25" s="14"/>
      <c r="I25" s="14"/>
    </row>
    <row r="26" spans="1:9" ht="93.75" customHeight="1">
      <c r="A26" s="19" t="s">
        <v>472</v>
      </c>
      <c r="B26" s="37" t="s">
        <v>473</v>
      </c>
      <c r="C26" s="20">
        <v>840</v>
      </c>
      <c r="D26" s="20">
        <v>550</v>
      </c>
      <c r="E26" s="75">
        <f t="shared" si="2"/>
        <v>-290</v>
      </c>
      <c r="F26" s="20">
        <v>541</v>
      </c>
      <c r="G26" s="75">
        <f t="shared" si="0"/>
        <v>-9</v>
      </c>
      <c r="H26" s="20">
        <f t="shared" si="1"/>
        <v>98.36363636363636</v>
      </c>
      <c r="I26" s="14"/>
    </row>
    <row r="27" spans="1:9" s="57" customFormat="1" ht="25.5">
      <c r="A27" s="50" t="s">
        <v>76</v>
      </c>
      <c r="B27" s="51" t="s">
        <v>77</v>
      </c>
      <c r="C27" s="10">
        <f aca="true" t="shared" si="3" ref="C27:I27">C28</f>
        <v>7781.699999999999</v>
      </c>
      <c r="D27" s="10">
        <f t="shared" si="3"/>
        <v>5619.6</v>
      </c>
      <c r="E27" s="71">
        <f t="shared" si="2"/>
        <v>-2162.0999999999985</v>
      </c>
      <c r="F27" s="10">
        <f t="shared" si="3"/>
        <v>5258.4</v>
      </c>
      <c r="G27" s="71">
        <f t="shared" si="0"/>
        <v>-361.2000000000007</v>
      </c>
      <c r="H27" s="10">
        <f t="shared" si="1"/>
        <v>93.5724962630792</v>
      </c>
      <c r="I27" s="10">
        <f t="shared" si="3"/>
        <v>0</v>
      </c>
    </row>
    <row r="28" spans="1:9" s="57" customFormat="1" ht="25.5">
      <c r="A28" s="50" t="s">
        <v>78</v>
      </c>
      <c r="B28" s="62" t="s">
        <v>79</v>
      </c>
      <c r="C28" s="10">
        <f>C29+C30+C31+C32</f>
        <v>7781.699999999999</v>
      </c>
      <c r="D28" s="10">
        <f>D29+D30+D31+D32</f>
        <v>5619.6</v>
      </c>
      <c r="E28" s="71">
        <f t="shared" si="2"/>
        <v>-2162.0999999999985</v>
      </c>
      <c r="F28" s="10">
        <f>F29+F30+F31+F32</f>
        <v>5258.4</v>
      </c>
      <c r="G28" s="71">
        <f t="shared" si="0"/>
        <v>-361.2000000000007</v>
      </c>
      <c r="H28" s="10">
        <f t="shared" si="1"/>
        <v>93.5724962630792</v>
      </c>
      <c r="I28" s="10">
        <f>I29+I30+I31+I32</f>
        <v>0</v>
      </c>
    </row>
    <row r="29" spans="1:9" ht="51">
      <c r="A29" s="52" t="s">
        <v>80</v>
      </c>
      <c r="B29" s="56" t="s">
        <v>81</v>
      </c>
      <c r="C29" s="14">
        <v>2765.7</v>
      </c>
      <c r="D29" s="14">
        <v>1889.9</v>
      </c>
      <c r="E29" s="72">
        <f t="shared" si="2"/>
        <v>-875.7999999999997</v>
      </c>
      <c r="F29" s="14">
        <v>1833.1</v>
      </c>
      <c r="G29" s="72">
        <f t="shared" si="0"/>
        <v>-56.80000000000018</v>
      </c>
      <c r="H29" s="14">
        <f t="shared" si="1"/>
        <v>96.9945499761892</v>
      </c>
      <c r="I29" s="14"/>
    </row>
    <row r="30" spans="1:9" ht="63.75">
      <c r="A30" s="52" t="s">
        <v>82</v>
      </c>
      <c r="B30" s="56" t="s">
        <v>83</v>
      </c>
      <c r="C30" s="14">
        <v>57.6</v>
      </c>
      <c r="D30" s="14">
        <v>40.9</v>
      </c>
      <c r="E30" s="72">
        <f t="shared" si="2"/>
        <v>-16.700000000000003</v>
      </c>
      <c r="F30" s="14">
        <v>49.7</v>
      </c>
      <c r="G30" s="72">
        <f t="shared" si="0"/>
        <v>8.800000000000004</v>
      </c>
      <c r="H30" s="14">
        <f t="shared" si="1"/>
        <v>121.51589242053791</v>
      </c>
      <c r="I30" s="14"/>
    </row>
    <row r="31" spans="1:9" ht="51">
      <c r="A31" s="52" t="s">
        <v>84</v>
      </c>
      <c r="B31" s="56" t="s">
        <v>85</v>
      </c>
      <c r="C31" s="14">
        <v>4958.4</v>
      </c>
      <c r="D31" s="14">
        <v>3688.8</v>
      </c>
      <c r="E31" s="72">
        <f t="shared" si="2"/>
        <v>-1269.5999999999995</v>
      </c>
      <c r="F31" s="14">
        <v>3611.4</v>
      </c>
      <c r="G31" s="72">
        <f t="shared" si="0"/>
        <v>-77.40000000000009</v>
      </c>
      <c r="H31" s="14">
        <f t="shared" si="1"/>
        <v>97.90175666883539</v>
      </c>
      <c r="I31" s="14"/>
    </row>
    <row r="32" spans="1:9" ht="51">
      <c r="A32" s="52" t="s">
        <v>86</v>
      </c>
      <c r="B32" s="56" t="s">
        <v>87</v>
      </c>
      <c r="C32" s="14">
        <v>0</v>
      </c>
      <c r="D32" s="14">
        <v>0</v>
      </c>
      <c r="E32" s="72">
        <f t="shared" si="2"/>
        <v>0</v>
      </c>
      <c r="F32" s="14">
        <v>-235.8</v>
      </c>
      <c r="G32" s="72">
        <f t="shared" si="0"/>
        <v>-235.8</v>
      </c>
      <c r="H32" s="14"/>
      <c r="I32" s="14"/>
    </row>
    <row r="33" spans="1:9" ht="12.75">
      <c r="A33" s="9" t="s">
        <v>291</v>
      </c>
      <c r="B33" s="34" t="s">
        <v>292</v>
      </c>
      <c r="C33" s="10">
        <f>C34+C44+C48</f>
        <v>101491</v>
      </c>
      <c r="D33" s="10">
        <f>D34+D44+D48</f>
        <v>101492.4</v>
      </c>
      <c r="E33" s="71">
        <f t="shared" si="2"/>
        <v>1.3999999999941792</v>
      </c>
      <c r="F33" s="10">
        <f>F34+F44+F48</f>
        <v>105263.1</v>
      </c>
      <c r="G33" s="71">
        <f t="shared" si="0"/>
        <v>3770.7000000000116</v>
      </c>
      <c r="H33" s="10">
        <f t="shared" si="1"/>
        <v>103.7152535559313</v>
      </c>
      <c r="I33" s="10">
        <f>I34+I44+I48</f>
        <v>0</v>
      </c>
    </row>
    <row r="34" spans="1:9" s="57" customFormat="1" ht="25.5">
      <c r="A34" s="9" t="s">
        <v>293</v>
      </c>
      <c r="B34" s="33" t="s">
        <v>294</v>
      </c>
      <c r="C34" s="10">
        <f>C35+C40</f>
        <v>98985</v>
      </c>
      <c r="D34" s="10">
        <f>D35+D40</f>
        <v>98985</v>
      </c>
      <c r="E34" s="10">
        <f>E35+E40</f>
        <v>0</v>
      </c>
      <c r="F34" s="10">
        <f>F35+F40</f>
        <v>102233</v>
      </c>
      <c r="G34" s="71">
        <f t="shared" si="0"/>
        <v>3248</v>
      </c>
      <c r="H34" s="10">
        <f t="shared" si="1"/>
        <v>103.28130524826994</v>
      </c>
      <c r="I34" s="10">
        <f>I36+I41</f>
        <v>0</v>
      </c>
    </row>
    <row r="35" spans="1:9" s="18" customFormat="1" ht="18" customHeight="1">
      <c r="A35" s="15" t="s">
        <v>295</v>
      </c>
      <c r="B35" s="36" t="s">
        <v>597</v>
      </c>
      <c r="C35" s="16">
        <f>SUM(C36:C39)</f>
        <v>98985</v>
      </c>
      <c r="D35" s="16">
        <f>SUM(D36:D39)</f>
        <v>98966.5</v>
      </c>
      <c r="E35" s="16">
        <f>SUM(E36:E39)</f>
        <v>-18.5</v>
      </c>
      <c r="F35" s="16">
        <f>SUM(F36:F39)</f>
        <v>102215.6</v>
      </c>
      <c r="G35" s="16">
        <f>SUM(G36:G39)</f>
        <v>2305.100000000006</v>
      </c>
      <c r="H35" s="16">
        <f t="shared" si="1"/>
        <v>103.28303011625147</v>
      </c>
      <c r="I35" s="16"/>
    </row>
    <row r="36" spans="1:9" ht="38.25">
      <c r="A36" s="13" t="s">
        <v>478</v>
      </c>
      <c r="B36" s="56" t="s">
        <v>474</v>
      </c>
      <c r="C36" s="17">
        <v>98985</v>
      </c>
      <c r="D36" s="17">
        <v>98966.5</v>
      </c>
      <c r="E36" s="73">
        <f t="shared" si="2"/>
        <v>-18.5</v>
      </c>
      <c r="F36" s="17">
        <v>101271.6</v>
      </c>
      <c r="G36" s="73">
        <f t="shared" si="0"/>
        <v>2305.100000000006</v>
      </c>
      <c r="H36" s="17">
        <f t="shared" si="1"/>
        <v>102.32917199254294</v>
      </c>
      <c r="I36" s="17"/>
    </row>
    <row r="37" spans="1:9" ht="25.5">
      <c r="A37" s="13" t="s">
        <v>479</v>
      </c>
      <c r="B37" s="56" t="s">
        <v>475</v>
      </c>
      <c r="C37" s="17"/>
      <c r="D37" s="17"/>
      <c r="E37" s="73"/>
      <c r="F37" s="17">
        <v>582.8</v>
      </c>
      <c r="G37" s="73"/>
      <c r="H37" s="17"/>
      <c r="I37" s="17"/>
    </row>
    <row r="38" spans="1:9" ht="38.25">
      <c r="A38" s="13" t="s">
        <v>480</v>
      </c>
      <c r="B38" s="56" t="s">
        <v>476</v>
      </c>
      <c r="C38" s="17"/>
      <c r="D38" s="17"/>
      <c r="E38" s="73"/>
      <c r="F38" s="17">
        <v>360.9</v>
      </c>
      <c r="G38" s="73"/>
      <c r="H38" s="17"/>
      <c r="I38" s="17"/>
    </row>
    <row r="39" spans="1:9" ht="25.5">
      <c r="A39" s="13" t="s">
        <v>481</v>
      </c>
      <c r="B39" s="56" t="s">
        <v>477</v>
      </c>
      <c r="C39" s="17"/>
      <c r="D39" s="17"/>
      <c r="E39" s="73"/>
      <c r="F39" s="17">
        <v>0.3</v>
      </c>
      <c r="G39" s="73"/>
      <c r="H39" s="17"/>
      <c r="I39" s="17"/>
    </row>
    <row r="40" spans="1:9" s="18" customFormat="1" ht="28.5" customHeight="1">
      <c r="A40" s="15" t="s">
        <v>296</v>
      </c>
      <c r="B40" s="79" t="s">
        <v>598</v>
      </c>
      <c r="C40" s="20">
        <f>SUM(C41:C43)</f>
        <v>0</v>
      </c>
      <c r="D40" s="20">
        <f>SUM(D41:D43)</f>
        <v>18.5</v>
      </c>
      <c r="E40" s="20">
        <f>SUM(E41:E43)</f>
        <v>18.5</v>
      </c>
      <c r="F40" s="20">
        <f>SUM(F41:F43)</f>
        <v>17.4</v>
      </c>
      <c r="G40" s="20">
        <f>SUM(G41:G43)</f>
        <v>-8.4</v>
      </c>
      <c r="H40" s="20">
        <f t="shared" si="1"/>
        <v>94.05405405405405</v>
      </c>
      <c r="I40" s="20"/>
    </row>
    <row r="41" spans="1:9" ht="51">
      <c r="A41" s="13" t="s">
        <v>485</v>
      </c>
      <c r="B41" s="56" t="s">
        <v>482</v>
      </c>
      <c r="C41" s="17">
        <v>0</v>
      </c>
      <c r="D41" s="17">
        <v>18.5</v>
      </c>
      <c r="E41" s="73">
        <f t="shared" si="2"/>
        <v>18.5</v>
      </c>
      <c r="F41" s="17">
        <v>10.1</v>
      </c>
      <c r="G41" s="73">
        <f t="shared" si="0"/>
        <v>-8.4</v>
      </c>
      <c r="H41" s="17">
        <f t="shared" si="1"/>
        <v>54.59459459459459</v>
      </c>
      <c r="I41" s="17"/>
    </row>
    <row r="42" spans="1:9" ht="38.25">
      <c r="A42" s="13" t="s">
        <v>486</v>
      </c>
      <c r="B42" s="56" t="s">
        <v>483</v>
      </c>
      <c r="C42" s="17"/>
      <c r="D42" s="17"/>
      <c r="E42" s="73"/>
      <c r="F42" s="17">
        <v>4.5</v>
      </c>
      <c r="G42" s="73"/>
      <c r="H42" s="17"/>
      <c r="I42" s="17"/>
    </row>
    <row r="43" spans="1:9" ht="51">
      <c r="A43" s="13" t="s">
        <v>487</v>
      </c>
      <c r="B43" s="56" t="s">
        <v>484</v>
      </c>
      <c r="C43" s="17"/>
      <c r="D43" s="17"/>
      <c r="E43" s="73"/>
      <c r="F43" s="17">
        <v>2.8</v>
      </c>
      <c r="G43" s="73"/>
      <c r="H43" s="17"/>
      <c r="I43" s="17"/>
    </row>
    <row r="44" spans="1:9" s="57" customFormat="1" ht="12.75">
      <c r="A44" s="9" t="s">
        <v>297</v>
      </c>
      <c r="B44" s="33" t="s">
        <v>298</v>
      </c>
      <c r="C44" s="10">
        <f>C45+C46</f>
        <v>6</v>
      </c>
      <c r="D44" s="10">
        <f>D45+D46</f>
        <v>7.4</v>
      </c>
      <c r="E44" s="71">
        <f t="shared" si="2"/>
        <v>1.4000000000000004</v>
      </c>
      <c r="F44" s="10">
        <f>SUM(F45:F47)</f>
        <v>7.5</v>
      </c>
      <c r="G44" s="71">
        <f t="shared" si="0"/>
        <v>0.09999999999999964</v>
      </c>
      <c r="H44" s="10">
        <f t="shared" si="1"/>
        <v>101.35135135135134</v>
      </c>
      <c r="I44" s="10">
        <f>I45+I46</f>
        <v>0</v>
      </c>
    </row>
    <row r="45" spans="1:9" s="21" customFormat="1" ht="38.25">
      <c r="A45" s="13" t="s">
        <v>491</v>
      </c>
      <c r="B45" s="56" t="s">
        <v>488</v>
      </c>
      <c r="C45" s="14">
        <v>6</v>
      </c>
      <c r="D45" s="14">
        <v>7.4</v>
      </c>
      <c r="E45" s="72">
        <f t="shared" si="2"/>
        <v>1.4000000000000004</v>
      </c>
      <c r="F45" s="14">
        <v>6.4</v>
      </c>
      <c r="G45" s="72">
        <f t="shared" si="0"/>
        <v>-1</v>
      </c>
      <c r="H45" s="14">
        <f t="shared" si="1"/>
        <v>86.48648648648648</v>
      </c>
      <c r="I45" s="14">
        <v>0</v>
      </c>
    </row>
    <row r="46" spans="1:9" ht="25.5">
      <c r="A46" s="13" t="s">
        <v>492</v>
      </c>
      <c r="B46" s="56" t="s">
        <v>489</v>
      </c>
      <c r="C46" s="16"/>
      <c r="D46" s="16"/>
      <c r="E46" s="74"/>
      <c r="F46" s="17">
        <v>0.1</v>
      </c>
      <c r="G46" s="74"/>
      <c r="H46" s="17"/>
      <c r="I46" s="16">
        <v>0</v>
      </c>
    </row>
    <row r="47" spans="1:9" ht="38.25">
      <c r="A47" s="13" t="s">
        <v>493</v>
      </c>
      <c r="B47" s="56" t="s">
        <v>490</v>
      </c>
      <c r="C47" s="16"/>
      <c r="D47" s="16"/>
      <c r="E47" s="74"/>
      <c r="F47" s="17">
        <v>1</v>
      </c>
      <c r="G47" s="74"/>
      <c r="H47" s="17"/>
      <c r="I47" s="16"/>
    </row>
    <row r="48" spans="1:9" s="57" customFormat="1" ht="25.5">
      <c r="A48" s="9" t="s">
        <v>371</v>
      </c>
      <c r="B48" s="33" t="s">
        <v>257</v>
      </c>
      <c r="C48" s="10">
        <f>C49</f>
        <v>2500</v>
      </c>
      <c r="D48" s="10">
        <f>D49</f>
        <v>2500</v>
      </c>
      <c r="E48" s="71">
        <f t="shared" si="2"/>
        <v>0</v>
      </c>
      <c r="F48" s="10">
        <f>SUM(F49:F50)</f>
        <v>3022.6</v>
      </c>
      <c r="G48" s="71">
        <f t="shared" si="0"/>
        <v>522.5999999999999</v>
      </c>
      <c r="H48" s="10">
        <f t="shared" si="1"/>
        <v>120.904</v>
      </c>
      <c r="I48" s="10">
        <f>I49</f>
        <v>0</v>
      </c>
    </row>
    <row r="49" spans="1:9" s="21" customFormat="1" ht="51">
      <c r="A49" s="13" t="s">
        <v>496</v>
      </c>
      <c r="B49" s="56" t="s">
        <v>494</v>
      </c>
      <c r="C49" s="14">
        <v>2500</v>
      </c>
      <c r="D49" s="14">
        <v>2500</v>
      </c>
      <c r="E49" s="72">
        <f t="shared" si="2"/>
        <v>0</v>
      </c>
      <c r="F49" s="14">
        <v>3022.5</v>
      </c>
      <c r="G49" s="72">
        <f t="shared" si="0"/>
        <v>522.5</v>
      </c>
      <c r="H49" s="14">
        <f t="shared" si="1"/>
        <v>120.9</v>
      </c>
      <c r="I49" s="14"/>
    </row>
    <row r="50" spans="1:9" s="21" customFormat="1" ht="38.25">
      <c r="A50" s="13" t="s">
        <v>497</v>
      </c>
      <c r="B50" s="56" t="s">
        <v>495</v>
      </c>
      <c r="C50" s="14"/>
      <c r="D50" s="14"/>
      <c r="E50" s="72"/>
      <c r="F50" s="14">
        <v>0.1</v>
      </c>
      <c r="G50" s="72"/>
      <c r="H50" s="14"/>
      <c r="I50" s="14"/>
    </row>
    <row r="51" spans="1:9" s="18" customFormat="1" ht="12.75">
      <c r="A51" s="9" t="s">
        <v>299</v>
      </c>
      <c r="B51" s="34" t="s">
        <v>300</v>
      </c>
      <c r="C51" s="10">
        <f>C52+C70+C58</f>
        <v>532344</v>
      </c>
      <c r="D51" s="10">
        <f>D52+D70+D58</f>
        <v>348095.9</v>
      </c>
      <c r="E51" s="71">
        <f t="shared" si="2"/>
        <v>-184248.09999999998</v>
      </c>
      <c r="F51" s="10">
        <f>F52+F70+F58</f>
        <v>346851</v>
      </c>
      <c r="G51" s="71">
        <f t="shared" si="0"/>
        <v>-1244.9000000000233</v>
      </c>
      <c r="H51" s="10">
        <f t="shared" si="1"/>
        <v>99.64236866909377</v>
      </c>
      <c r="I51" s="10" t="e">
        <f>I52+I70+I58+#REF!</f>
        <v>#REF!</v>
      </c>
    </row>
    <row r="52" spans="1:9" s="57" customFormat="1" ht="12.75">
      <c r="A52" s="9" t="s">
        <v>302</v>
      </c>
      <c r="B52" s="33" t="s">
        <v>303</v>
      </c>
      <c r="C52" s="10">
        <f>C53</f>
        <v>20410</v>
      </c>
      <c r="D52" s="10">
        <f>D53</f>
        <v>16900</v>
      </c>
      <c r="E52" s="71">
        <f t="shared" si="2"/>
        <v>-3510</v>
      </c>
      <c r="F52" s="10">
        <f>SUM(F53:F57)</f>
        <v>17077.2</v>
      </c>
      <c r="G52" s="71">
        <f t="shared" si="0"/>
        <v>177.20000000000073</v>
      </c>
      <c r="H52" s="10">
        <f t="shared" si="1"/>
        <v>101.0485207100592</v>
      </c>
      <c r="I52" s="10">
        <f>I53</f>
        <v>0</v>
      </c>
    </row>
    <row r="53" spans="1:9" ht="63.75">
      <c r="A53" s="13" t="s">
        <v>503</v>
      </c>
      <c r="B53" s="56" t="s">
        <v>498</v>
      </c>
      <c r="C53" s="14">
        <v>20410</v>
      </c>
      <c r="D53" s="14">
        <v>16900</v>
      </c>
      <c r="E53" s="72">
        <f t="shared" si="2"/>
        <v>-3510</v>
      </c>
      <c r="F53" s="14">
        <v>16788.1</v>
      </c>
      <c r="G53" s="72">
        <f t="shared" si="0"/>
        <v>-111.90000000000146</v>
      </c>
      <c r="H53" s="14">
        <f t="shared" si="1"/>
        <v>99.3378698224852</v>
      </c>
      <c r="I53" s="14"/>
    </row>
    <row r="54" spans="1:9" ht="38.25">
      <c r="A54" s="13" t="s">
        <v>504</v>
      </c>
      <c r="B54" s="56" t="s">
        <v>499</v>
      </c>
      <c r="C54" s="14"/>
      <c r="D54" s="14"/>
      <c r="E54" s="72"/>
      <c r="F54" s="14">
        <v>279.7</v>
      </c>
      <c r="G54" s="72"/>
      <c r="H54" s="14"/>
      <c r="I54" s="14"/>
    </row>
    <row r="55" spans="1:9" ht="41.25" customHeight="1">
      <c r="A55" s="13" t="s">
        <v>505</v>
      </c>
      <c r="B55" s="56" t="s">
        <v>500</v>
      </c>
      <c r="C55" s="14"/>
      <c r="D55" s="14"/>
      <c r="E55" s="72"/>
      <c r="F55" s="14">
        <v>0.4</v>
      </c>
      <c r="G55" s="72"/>
      <c r="H55" s="14"/>
      <c r="I55" s="14"/>
    </row>
    <row r="56" spans="1:9" ht="63.75">
      <c r="A56" s="13" t="s">
        <v>506</v>
      </c>
      <c r="B56" s="56" t="s">
        <v>501</v>
      </c>
      <c r="C56" s="14"/>
      <c r="D56" s="14"/>
      <c r="E56" s="72"/>
      <c r="F56" s="14">
        <v>0.6</v>
      </c>
      <c r="G56" s="72"/>
      <c r="H56" s="14"/>
      <c r="I56" s="14"/>
    </row>
    <row r="57" spans="1:9" ht="38.25">
      <c r="A57" s="13" t="s">
        <v>507</v>
      </c>
      <c r="B57" s="56" t="s">
        <v>502</v>
      </c>
      <c r="C57" s="14"/>
      <c r="D57" s="14"/>
      <c r="E57" s="72"/>
      <c r="F57" s="14">
        <v>8.4</v>
      </c>
      <c r="G57" s="72"/>
      <c r="H57" s="14"/>
      <c r="I57" s="14"/>
    </row>
    <row r="58" spans="1:9" s="57" customFormat="1" ht="12.75">
      <c r="A58" s="61" t="s">
        <v>305</v>
      </c>
      <c r="B58" s="40" t="s">
        <v>306</v>
      </c>
      <c r="C58" s="31">
        <f>C59+C64</f>
        <v>106935</v>
      </c>
      <c r="D58" s="31">
        <f>D59+D64</f>
        <v>125645.9</v>
      </c>
      <c r="E58" s="31">
        <f>E59+E64</f>
        <v>18710.899999999994</v>
      </c>
      <c r="F58" s="31">
        <f>F59+F64</f>
        <v>131182.8</v>
      </c>
      <c r="G58" s="31">
        <f>G59+G64</f>
        <v>3650.9000000000087</v>
      </c>
      <c r="H58" s="31">
        <f t="shared" si="1"/>
        <v>104.40674944427155</v>
      </c>
      <c r="I58" s="31">
        <f>I60+I65</f>
        <v>0</v>
      </c>
    </row>
    <row r="59" spans="1:9" s="18" customFormat="1" ht="12.75">
      <c r="A59" s="15" t="s">
        <v>307</v>
      </c>
      <c r="B59" s="79" t="s">
        <v>308</v>
      </c>
      <c r="C59" s="20">
        <f>SUM(C60:C63)</f>
        <v>24900</v>
      </c>
      <c r="D59" s="20">
        <f>SUM(D60:D63)</f>
        <v>25932</v>
      </c>
      <c r="E59" s="20">
        <f>SUM(E60:E63)</f>
        <v>1032</v>
      </c>
      <c r="F59" s="20">
        <f>SUM(F60:F63)</f>
        <v>26327.800000000003</v>
      </c>
      <c r="G59" s="75"/>
      <c r="H59" s="20">
        <f t="shared" si="1"/>
        <v>101.52629955267625</v>
      </c>
      <c r="I59" s="20"/>
    </row>
    <row r="60" spans="1:9" ht="38.25">
      <c r="A60" s="13" t="s">
        <v>512</v>
      </c>
      <c r="B60" s="56" t="s">
        <v>508</v>
      </c>
      <c r="C60" s="14">
        <v>24900</v>
      </c>
      <c r="D60" s="14">
        <v>25932</v>
      </c>
      <c r="E60" s="72">
        <f t="shared" si="2"/>
        <v>1032</v>
      </c>
      <c r="F60" s="14">
        <v>26123.9</v>
      </c>
      <c r="G60" s="72">
        <f t="shared" si="0"/>
        <v>191.90000000000146</v>
      </c>
      <c r="H60" s="14">
        <f t="shared" si="1"/>
        <v>100.74001233996609</v>
      </c>
      <c r="I60" s="14"/>
    </row>
    <row r="61" spans="1:9" ht="16.5" customHeight="1">
      <c r="A61" s="13" t="s">
        <v>513</v>
      </c>
      <c r="B61" s="56" t="s">
        <v>509</v>
      </c>
      <c r="C61" s="14"/>
      <c r="D61" s="14"/>
      <c r="E61" s="72"/>
      <c r="F61" s="14">
        <v>155.2</v>
      </c>
      <c r="G61" s="72"/>
      <c r="H61" s="14"/>
      <c r="I61" s="14"/>
    </row>
    <row r="62" spans="1:9" ht="25.5">
      <c r="A62" s="13" t="s">
        <v>514</v>
      </c>
      <c r="B62" s="56" t="s">
        <v>510</v>
      </c>
      <c r="C62" s="14"/>
      <c r="D62" s="14"/>
      <c r="E62" s="72"/>
      <c r="F62" s="14">
        <v>4.7</v>
      </c>
      <c r="G62" s="72"/>
      <c r="H62" s="14"/>
      <c r="I62" s="14"/>
    </row>
    <row r="63" spans="1:9" ht="38.25">
      <c r="A63" s="13" t="s">
        <v>515</v>
      </c>
      <c r="B63" s="56" t="s">
        <v>511</v>
      </c>
      <c r="C63" s="14"/>
      <c r="D63" s="14"/>
      <c r="E63" s="72"/>
      <c r="F63" s="14">
        <v>44</v>
      </c>
      <c r="G63" s="72"/>
      <c r="H63" s="14"/>
      <c r="I63" s="14"/>
    </row>
    <row r="64" spans="1:9" s="18" customFormat="1" ht="12.75">
      <c r="A64" s="15" t="s">
        <v>309</v>
      </c>
      <c r="B64" s="79" t="s">
        <v>310</v>
      </c>
      <c r="C64" s="16">
        <f>SUM(C65:C69)</f>
        <v>82035</v>
      </c>
      <c r="D64" s="16">
        <f>SUM(D65:D69)</f>
        <v>99713.9</v>
      </c>
      <c r="E64" s="16">
        <f>SUM(E65:E69)</f>
        <v>17678.899999999994</v>
      </c>
      <c r="F64" s="16">
        <f>SUM(F65:F69)</f>
        <v>104855</v>
      </c>
      <c r="G64" s="16">
        <f>SUM(G65:G69)</f>
        <v>3650.9000000000087</v>
      </c>
      <c r="H64" s="16">
        <f t="shared" si="1"/>
        <v>105.15585088939457</v>
      </c>
      <c r="I64" s="16"/>
    </row>
    <row r="65" spans="1:9" ht="38.25">
      <c r="A65" s="13" t="s">
        <v>521</v>
      </c>
      <c r="B65" s="56" t="s">
        <v>516</v>
      </c>
      <c r="C65" s="17">
        <v>82035</v>
      </c>
      <c r="D65" s="17">
        <v>99713.9</v>
      </c>
      <c r="E65" s="73">
        <f t="shared" si="2"/>
        <v>17678.899999999994</v>
      </c>
      <c r="F65" s="17">
        <v>103364.8</v>
      </c>
      <c r="G65" s="73">
        <f t="shared" si="0"/>
        <v>3650.9000000000087</v>
      </c>
      <c r="H65" s="17">
        <f t="shared" si="1"/>
        <v>103.66137519443129</v>
      </c>
      <c r="I65" s="17"/>
    </row>
    <row r="66" spans="1:9" ht="25.5">
      <c r="A66" s="13" t="s">
        <v>522</v>
      </c>
      <c r="B66" s="56" t="s">
        <v>517</v>
      </c>
      <c r="C66" s="17"/>
      <c r="D66" s="17"/>
      <c r="E66" s="73"/>
      <c r="F66" s="17">
        <v>1472.3</v>
      </c>
      <c r="G66" s="73"/>
      <c r="H66" s="17"/>
      <c r="I66" s="17"/>
    </row>
    <row r="67" spans="1:9" ht="25.5">
      <c r="A67" s="13" t="s">
        <v>523</v>
      </c>
      <c r="B67" s="56" t="s">
        <v>518</v>
      </c>
      <c r="C67" s="17"/>
      <c r="D67" s="17"/>
      <c r="E67" s="73"/>
      <c r="F67" s="17">
        <v>1.4</v>
      </c>
      <c r="G67" s="73"/>
      <c r="H67" s="17"/>
      <c r="I67" s="17"/>
    </row>
    <row r="68" spans="1:9" ht="38.25">
      <c r="A68" s="13" t="s">
        <v>524</v>
      </c>
      <c r="B68" s="56" t="s">
        <v>519</v>
      </c>
      <c r="C68" s="17"/>
      <c r="D68" s="17"/>
      <c r="E68" s="73"/>
      <c r="F68" s="17">
        <v>3.6</v>
      </c>
      <c r="G68" s="73"/>
      <c r="H68" s="17"/>
      <c r="I68" s="17"/>
    </row>
    <row r="69" spans="1:9" ht="12.75">
      <c r="A69" s="13" t="s">
        <v>525</v>
      </c>
      <c r="B69" s="56" t="s">
        <v>520</v>
      </c>
      <c r="C69" s="17"/>
      <c r="D69" s="17"/>
      <c r="E69" s="73"/>
      <c r="F69" s="17">
        <v>12.9</v>
      </c>
      <c r="G69" s="73"/>
      <c r="H69" s="17"/>
      <c r="I69" s="17"/>
    </row>
    <row r="70" spans="1:9" s="57" customFormat="1" ht="12.75">
      <c r="A70" s="61" t="s">
        <v>311</v>
      </c>
      <c r="B70" s="40" t="s">
        <v>312</v>
      </c>
      <c r="C70" s="10">
        <f>C71+C77</f>
        <v>404999</v>
      </c>
      <c r="D70" s="10">
        <f>D71+D77</f>
        <v>205550</v>
      </c>
      <c r="E70" s="71">
        <f t="shared" si="2"/>
        <v>-199449</v>
      </c>
      <c r="F70" s="10">
        <f>F71+F77</f>
        <v>198591.00000000003</v>
      </c>
      <c r="G70" s="71">
        <f t="shared" si="0"/>
        <v>-6958.999999999971</v>
      </c>
      <c r="H70" s="10">
        <f t="shared" si="1"/>
        <v>96.61444903916323</v>
      </c>
      <c r="I70" s="10">
        <f>I71+I77</f>
        <v>0</v>
      </c>
    </row>
    <row r="71" spans="1:9" s="18" customFormat="1" ht="12.75">
      <c r="A71" s="15" t="s">
        <v>174</v>
      </c>
      <c r="B71" s="36" t="s">
        <v>173</v>
      </c>
      <c r="C71" s="16">
        <f>C72</f>
        <v>384349</v>
      </c>
      <c r="D71" s="16">
        <f>D72</f>
        <v>180050</v>
      </c>
      <c r="E71" s="74">
        <f t="shared" si="2"/>
        <v>-204299</v>
      </c>
      <c r="F71" s="16">
        <f>SUM(F72:F76)</f>
        <v>172321.00000000003</v>
      </c>
      <c r="G71" s="74">
        <f t="shared" si="0"/>
        <v>-7728.999999999971</v>
      </c>
      <c r="H71" s="16">
        <f t="shared" si="1"/>
        <v>95.70730352679813</v>
      </c>
      <c r="I71" s="16">
        <f>I72</f>
        <v>0</v>
      </c>
    </row>
    <row r="72" spans="1:9" ht="51">
      <c r="A72" s="13" t="s">
        <v>531</v>
      </c>
      <c r="B72" s="56" t="s">
        <v>526</v>
      </c>
      <c r="C72" s="14">
        <f>404999-20650</f>
        <v>384349</v>
      </c>
      <c r="D72" s="14">
        <v>180050</v>
      </c>
      <c r="E72" s="72">
        <f t="shared" si="2"/>
        <v>-204299</v>
      </c>
      <c r="F72" s="14">
        <v>171654.7</v>
      </c>
      <c r="G72" s="72">
        <f t="shared" si="0"/>
        <v>-8395.299999999988</v>
      </c>
      <c r="H72" s="14">
        <f t="shared" si="1"/>
        <v>95.33723965565122</v>
      </c>
      <c r="I72" s="14"/>
    </row>
    <row r="73" spans="1:9" ht="38.25">
      <c r="A73" s="13" t="s">
        <v>532</v>
      </c>
      <c r="B73" s="56" t="s">
        <v>527</v>
      </c>
      <c r="C73" s="14"/>
      <c r="D73" s="14"/>
      <c r="E73" s="72"/>
      <c r="F73" s="14">
        <v>533.1</v>
      </c>
      <c r="G73" s="72"/>
      <c r="H73" s="14"/>
      <c r="I73" s="14"/>
    </row>
    <row r="74" spans="1:9" ht="38.25">
      <c r="A74" s="13" t="s">
        <v>533</v>
      </c>
      <c r="B74" s="56" t="s">
        <v>528</v>
      </c>
      <c r="C74" s="14"/>
      <c r="D74" s="14"/>
      <c r="E74" s="72"/>
      <c r="F74" s="14">
        <v>9.6</v>
      </c>
      <c r="G74" s="72"/>
      <c r="H74" s="14"/>
      <c r="I74" s="14"/>
    </row>
    <row r="75" spans="1:9" ht="51">
      <c r="A75" s="13" t="s">
        <v>534</v>
      </c>
      <c r="B75" s="56" t="s">
        <v>529</v>
      </c>
      <c r="C75" s="14"/>
      <c r="D75" s="14"/>
      <c r="E75" s="72"/>
      <c r="F75" s="14">
        <v>122.4</v>
      </c>
      <c r="G75" s="72"/>
      <c r="H75" s="14"/>
      <c r="I75" s="14"/>
    </row>
    <row r="76" spans="1:9" ht="25.5">
      <c r="A76" s="13" t="s">
        <v>535</v>
      </c>
      <c r="B76" s="56" t="s">
        <v>530</v>
      </c>
      <c r="C76" s="14"/>
      <c r="D76" s="14"/>
      <c r="E76" s="72"/>
      <c r="F76" s="14">
        <v>1.2</v>
      </c>
      <c r="G76" s="72"/>
      <c r="H76" s="14"/>
      <c r="I76" s="14"/>
    </row>
    <row r="77" spans="1:9" s="18" customFormat="1" ht="12.75">
      <c r="A77" s="15" t="s">
        <v>175</v>
      </c>
      <c r="B77" s="36" t="s">
        <v>176</v>
      </c>
      <c r="C77" s="16">
        <f>SUM(C78:C81)</f>
        <v>20650</v>
      </c>
      <c r="D77" s="16">
        <f>SUM(D78:D81)</f>
        <v>25500</v>
      </c>
      <c r="E77" s="16">
        <f>SUM(E78:E81)</f>
        <v>0</v>
      </c>
      <c r="F77" s="16">
        <f>SUM(F78:F81)</f>
        <v>26270</v>
      </c>
      <c r="G77" s="74">
        <f t="shared" si="0"/>
        <v>770</v>
      </c>
      <c r="H77" s="16">
        <f t="shared" si="1"/>
        <v>103.01960784313727</v>
      </c>
      <c r="I77" s="16">
        <f>I81</f>
        <v>0</v>
      </c>
    </row>
    <row r="78" spans="1:9" s="18" customFormat="1" ht="51">
      <c r="A78" s="13" t="s">
        <v>540</v>
      </c>
      <c r="B78" s="56" t="s">
        <v>536</v>
      </c>
      <c r="C78" s="14">
        <v>20650</v>
      </c>
      <c r="D78" s="14">
        <v>25500</v>
      </c>
      <c r="E78" s="74"/>
      <c r="F78" s="17">
        <v>24911.6</v>
      </c>
      <c r="G78" s="74"/>
      <c r="H78" s="17">
        <f t="shared" si="1"/>
        <v>97.69254901960784</v>
      </c>
      <c r="I78" s="16"/>
    </row>
    <row r="79" spans="1:9" s="18" customFormat="1" ht="38.25">
      <c r="A79" s="13" t="s">
        <v>541</v>
      </c>
      <c r="B79" s="56" t="s">
        <v>537</v>
      </c>
      <c r="C79" s="16"/>
      <c r="D79" s="16"/>
      <c r="E79" s="74"/>
      <c r="F79" s="17">
        <v>857.5</v>
      </c>
      <c r="G79" s="74"/>
      <c r="H79" s="17"/>
      <c r="I79" s="16"/>
    </row>
    <row r="80" spans="1:9" s="18" customFormat="1" ht="51">
      <c r="A80" s="13" t="s">
        <v>542</v>
      </c>
      <c r="B80" s="56" t="s">
        <v>538</v>
      </c>
      <c r="C80" s="16"/>
      <c r="D80" s="16"/>
      <c r="E80" s="74"/>
      <c r="F80" s="17">
        <v>489</v>
      </c>
      <c r="G80" s="74"/>
      <c r="H80" s="17"/>
      <c r="I80" s="16"/>
    </row>
    <row r="81" spans="1:9" ht="30" customHeight="1">
      <c r="A81" s="13" t="s">
        <v>543</v>
      </c>
      <c r="B81" s="56" t="s">
        <v>539</v>
      </c>
      <c r="C81" s="14"/>
      <c r="D81" s="14"/>
      <c r="E81" s="72">
        <f t="shared" si="2"/>
        <v>0</v>
      </c>
      <c r="F81" s="17">
        <v>11.9</v>
      </c>
      <c r="G81" s="72">
        <f t="shared" si="0"/>
        <v>11.9</v>
      </c>
      <c r="H81" s="17"/>
      <c r="I81" s="14"/>
    </row>
    <row r="82" spans="1:9" ht="12.75">
      <c r="A82" s="9" t="s">
        <v>315</v>
      </c>
      <c r="B82" s="34" t="s">
        <v>316</v>
      </c>
      <c r="C82" s="10">
        <f>C83+C85</f>
        <v>13265</v>
      </c>
      <c r="D82" s="10">
        <f>D83+D85</f>
        <v>21479.8</v>
      </c>
      <c r="E82" s="71">
        <f t="shared" si="2"/>
        <v>8214.8</v>
      </c>
      <c r="F82" s="10">
        <f>F83+F85</f>
        <v>22624.1</v>
      </c>
      <c r="G82" s="71">
        <f t="shared" si="0"/>
        <v>1144.2999999999993</v>
      </c>
      <c r="H82" s="10">
        <f t="shared" si="1"/>
        <v>105.32733079451391</v>
      </c>
      <c r="I82" s="10">
        <f>I83+I85</f>
        <v>0</v>
      </c>
    </row>
    <row r="83" spans="1:9" s="57" customFormat="1" ht="28.5" customHeight="1">
      <c r="A83" s="9" t="s">
        <v>317</v>
      </c>
      <c r="B83" s="34" t="s">
        <v>318</v>
      </c>
      <c r="C83" s="31">
        <f>C84</f>
        <v>13100</v>
      </c>
      <c r="D83" s="31">
        <f>D84</f>
        <v>21230</v>
      </c>
      <c r="E83" s="76">
        <f t="shared" si="2"/>
        <v>8130</v>
      </c>
      <c r="F83" s="31">
        <f>F84</f>
        <v>22367.1</v>
      </c>
      <c r="G83" s="76">
        <f t="shared" si="0"/>
        <v>1137.0999999999985</v>
      </c>
      <c r="H83" s="31">
        <f t="shared" si="1"/>
        <v>105.35609985869053</v>
      </c>
      <c r="I83" s="31">
        <f>I84</f>
        <v>0</v>
      </c>
    </row>
    <row r="84" spans="1:9" ht="38.25">
      <c r="A84" s="13" t="s">
        <v>545</v>
      </c>
      <c r="B84" s="56" t="s">
        <v>544</v>
      </c>
      <c r="C84" s="14">
        <v>13100</v>
      </c>
      <c r="D84" s="14">
        <v>21230</v>
      </c>
      <c r="E84" s="72">
        <f t="shared" si="2"/>
        <v>8130</v>
      </c>
      <c r="F84" s="14">
        <v>22367.1</v>
      </c>
      <c r="G84" s="72">
        <f t="shared" si="0"/>
        <v>1137.0999999999985</v>
      </c>
      <c r="H84" s="14">
        <f t="shared" si="1"/>
        <v>105.35609985869053</v>
      </c>
      <c r="I84" s="14"/>
    </row>
    <row r="85" spans="1:9" s="57" customFormat="1" ht="30" customHeight="1">
      <c r="A85" s="9" t="s">
        <v>319</v>
      </c>
      <c r="B85" s="33" t="s">
        <v>320</v>
      </c>
      <c r="C85" s="10">
        <f>C88+C89+C90+C87+C86</f>
        <v>165</v>
      </c>
      <c r="D85" s="10">
        <f>D88+D89+D90+D87+D86</f>
        <v>249.8</v>
      </c>
      <c r="E85" s="71">
        <f t="shared" si="2"/>
        <v>84.80000000000001</v>
      </c>
      <c r="F85" s="10">
        <f>F88+F89+F90+F87+F86</f>
        <v>257</v>
      </c>
      <c r="G85" s="71">
        <f t="shared" si="0"/>
        <v>7.199999999999989</v>
      </c>
      <c r="H85" s="10">
        <f t="shared" si="1"/>
        <v>102.88230584467573</v>
      </c>
      <c r="I85" s="10">
        <f>I88+I89+I90+I87+I86</f>
        <v>0</v>
      </c>
    </row>
    <row r="86" spans="1:9" ht="63.75" hidden="1">
      <c r="A86" s="13" t="s">
        <v>7</v>
      </c>
      <c r="B86" s="35" t="s">
        <v>6</v>
      </c>
      <c r="C86" s="16"/>
      <c r="D86" s="16"/>
      <c r="E86" s="74">
        <f t="shared" si="2"/>
        <v>0</v>
      </c>
      <c r="F86" s="16"/>
      <c r="G86" s="74">
        <f t="shared" si="0"/>
        <v>0</v>
      </c>
      <c r="H86" s="16" t="e">
        <f t="shared" si="1"/>
        <v>#DIV/0!</v>
      </c>
      <c r="I86" s="16"/>
    </row>
    <row r="87" spans="1:9" ht="63.75" hidden="1">
      <c r="A87" s="13" t="s">
        <v>321</v>
      </c>
      <c r="B87" s="35" t="s">
        <v>138</v>
      </c>
      <c r="C87" s="16">
        <v>0</v>
      </c>
      <c r="D87" s="16">
        <v>0</v>
      </c>
      <c r="E87" s="74">
        <f t="shared" si="2"/>
        <v>0</v>
      </c>
      <c r="F87" s="16">
        <v>0</v>
      </c>
      <c r="G87" s="74">
        <f t="shared" si="0"/>
        <v>0</v>
      </c>
      <c r="H87" s="16" t="e">
        <f t="shared" si="1"/>
        <v>#DIV/0!</v>
      </c>
      <c r="I87" s="16">
        <v>0</v>
      </c>
    </row>
    <row r="88" spans="1:9" ht="51" hidden="1">
      <c r="A88" s="13" t="s">
        <v>322</v>
      </c>
      <c r="B88" s="35" t="s">
        <v>323</v>
      </c>
      <c r="C88" s="14">
        <v>0</v>
      </c>
      <c r="D88" s="14">
        <v>0</v>
      </c>
      <c r="E88" s="72">
        <f t="shared" si="2"/>
        <v>0</v>
      </c>
      <c r="F88" s="14">
        <v>0</v>
      </c>
      <c r="G88" s="72">
        <f t="shared" si="0"/>
        <v>0</v>
      </c>
      <c r="H88" s="14" t="e">
        <f t="shared" si="1"/>
        <v>#DIV/0!</v>
      </c>
      <c r="I88" s="14">
        <v>0</v>
      </c>
    </row>
    <row r="89" spans="1:9" ht="25.5">
      <c r="A89" s="13" t="s">
        <v>548</v>
      </c>
      <c r="B89" s="35" t="s">
        <v>546</v>
      </c>
      <c r="C89" s="14">
        <v>60</v>
      </c>
      <c r="D89" s="14">
        <v>125</v>
      </c>
      <c r="E89" s="72">
        <f t="shared" si="2"/>
        <v>65</v>
      </c>
      <c r="F89" s="14">
        <v>130</v>
      </c>
      <c r="G89" s="72">
        <f t="shared" si="0"/>
        <v>5</v>
      </c>
      <c r="H89" s="14">
        <f t="shared" si="1"/>
        <v>104</v>
      </c>
      <c r="I89" s="14"/>
    </row>
    <row r="90" spans="1:9" s="18" customFormat="1" ht="51">
      <c r="A90" s="15" t="s">
        <v>324</v>
      </c>
      <c r="B90" s="36" t="s">
        <v>325</v>
      </c>
      <c r="C90" s="16">
        <f>C91</f>
        <v>105</v>
      </c>
      <c r="D90" s="16">
        <f>D91</f>
        <v>124.8</v>
      </c>
      <c r="E90" s="74">
        <f t="shared" si="2"/>
        <v>19.799999999999997</v>
      </c>
      <c r="F90" s="16">
        <f>F91</f>
        <v>127</v>
      </c>
      <c r="G90" s="74">
        <f t="shared" si="0"/>
        <v>2.200000000000003</v>
      </c>
      <c r="H90" s="16">
        <f t="shared" si="1"/>
        <v>101.76282051282051</v>
      </c>
      <c r="I90" s="16">
        <f>I91</f>
        <v>0</v>
      </c>
    </row>
    <row r="91" spans="1:9" ht="69" customHeight="1">
      <c r="A91" s="13" t="s">
        <v>549</v>
      </c>
      <c r="B91" s="35" t="s">
        <v>547</v>
      </c>
      <c r="C91" s="14">
        <v>105</v>
      </c>
      <c r="D91" s="14">
        <v>124.8</v>
      </c>
      <c r="E91" s="72">
        <f t="shared" si="2"/>
        <v>19.799999999999997</v>
      </c>
      <c r="F91" s="14">
        <v>127</v>
      </c>
      <c r="G91" s="72">
        <f t="shared" si="0"/>
        <v>2.200000000000003</v>
      </c>
      <c r="H91" s="14">
        <f t="shared" si="1"/>
        <v>101.76282051282051</v>
      </c>
      <c r="I91" s="14"/>
    </row>
    <row r="92" spans="1:9" ht="25.5" hidden="1">
      <c r="A92" s="9" t="s">
        <v>326</v>
      </c>
      <c r="B92" s="34" t="s">
        <v>327</v>
      </c>
      <c r="C92" s="10">
        <f>C93+C95+C99</f>
        <v>0</v>
      </c>
      <c r="D92" s="10">
        <f>D93+D95+D99</f>
        <v>0</v>
      </c>
      <c r="E92" s="71">
        <f t="shared" si="2"/>
        <v>0</v>
      </c>
      <c r="F92" s="10">
        <f>F93+F95+F99</f>
        <v>0</v>
      </c>
      <c r="G92" s="71">
        <f t="shared" si="0"/>
        <v>0</v>
      </c>
      <c r="H92" s="10" t="e">
        <f t="shared" si="1"/>
        <v>#DIV/0!</v>
      </c>
      <c r="I92" s="10">
        <f>I93+I95+I99</f>
        <v>0</v>
      </c>
    </row>
    <row r="93" spans="1:9" s="21" customFormat="1" ht="25.5" hidden="1">
      <c r="A93" s="19" t="s">
        <v>328</v>
      </c>
      <c r="B93" s="37" t="s">
        <v>329</v>
      </c>
      <c r="C93" s="20"/>
      <c r="D93" s="20"/>
      <c r="E93" s="75">
        <f t="shared" si="2"/>
        <v>0</v>
      </c>
      <c r="F93" s="20"/>
      <c r="G93" s="75">
        <f t="shared" si="0"/>
        <v>0</v>
      </c>
      <c r="H93" s="20" t="e">
        <f t="shared" si="1"/>
        <v>#DIV/0!</v>
      </c>
      <c r="I93" s="20"/>
    </row>
    <row r="94" spans="1:9" ht="38.25" hidden="1">
      <c r="A94" s="19" t="s">
        <v>330</v>
      </c>
      <c r="B94" s="39" t="s">
        <v>331</v>
      </c>
      <c r="C94" s="20"/>
      <c r="D94" s="20"/>
      <c r="E94" s="75">
        <f t="shared" si="2"/>
        <v>0</v>
      </c>
      <c r="F94" s="20"/>
      <c r="G94" s="75">
        <f t="shared" si="0"/>
        <v>0</v>
      </c>
      <c r="H94" s="20" t="e">
        <f t="shared" si="1"/>
        <v>#DIV/0!</v>
      </c>
      <c r="I94" s="20"/>
    </row>
    <row r="95" spans="1:9" ht="12.75" hidden="1">
      <c r="A95" s="15" t="s">
        <v>332</v>
      </c>
      <c r="B95" s="36" t="s">
        <v>333</v>
      </c>
      <c r="C95" s="16">
        <f>C96+C97</f>
        <v>0</v>
      </c>
      <c r="D95" s="16">
        <f>D96+D97</f>
        <v>0</v>
      </c>
      <c r="E95" s="74">
        <f t="shared" si="2"/>
        <v>0</v>
      </c>
      <c r="F95" s="16">
        <f>F96+F97</f>
        <v>0</v>
      </c>
      <c r="G95" s="74">
        <f t="shared" si="0"/>
        <v>0</v>
      </c>
      <c r="H95" s="16" t="e">
        <f t="shared" si="1"/>
        <v>#DIV/0!</v>
      </c>
      <c r="I95" s="16">
        <f>I96+I97</f>
        <v>0</v>
      </c>
    </row>
    <row r="96" spans="1:9" ht="25.5" hidden="1">
      <c r="A96" s="13" t="s">
        <v>334</v>
      </c>
      <c r="B96" s="35" t="s">
        <v>335</v>
      </c>
      <c r="C96" s="14"/>
      <c r="D96" s="14"/>
      <c r="E96" s="72">
        <f t="shared" si="2"/>
        <v>0</v>
      </c>
      <c r="F96" s="14"/>
      <c r="G96" s="72">
        <f t="shared" si="0"/>
        <v>0</v>
      </c>
      <c r="H96" s="14" t="e">
        <f t="shared" si="1"/>
        <v>#DIV/0!</v>
      </c>
      <c r="I96" s="14"/>
    </row>
    <row r="97" spans="1:9" ht="38.25" hidden="1">
      <c r="A97" s="13" t="s">
        <v>336</v>
      </c>
      <c r="B97" s="35" t="s">
        <v>337</v>
      </c>
      <c r="C97" s="14">
        <f>C98</f>
        <v>0</v>
      </c>
      <c r="D97" s="14">
        <f>D98</f>
        <v>0</v>
      </c>
      <c r="E97" s="72">
        <f t="shared" si="2"/>
        <v>0</v>
      </c>
      <c r="F97" s="14">
        <f>F98</f>
        <v>0</v>
      </c>
      <c r="G97" s="72">
        <f t="shared" si="0"/>
        <v>0</v>
      </c>
      <c r="H97" s="14" t="e">
        <f t="shared" si="1"/>
        <v>#DIV/0!</v>
      </c>
      <c r="I97" s="14">
        <f>I98</f>
        <v>0</v>
      </c>
    </row>
    <row r="98" spans="1:9" ht="38.25" hidden="1">
      <c r="A98" s="13" t="s">
        <v>8</v>
      </c>
      <c r="B98" s="35" t="s">
        <v>338</v>
      </c>
      <c r="C98" s="14">
        <v>0</v>
      </c>
      <c r="D98" s="14">
        <v>0</v>
      </c>
      <c r="E98" s="72">
        <f t="shared" si="2"/>
        <v>0</v>
      </c>
      <c r="F98" s="14">
        <v>0</v>
      </c>
      <c r="G98" s="72">
        <f t="shared" si="0"/>
        <v>0</v>
      </c>
      <c r="H98" s="14" t="e">
        <f t="shared" si="1"/>
        <v>#DIV/0!</v>
      </c>
      <c r="I98" s="14">
        <v>0</v>
      </c>
    </row>
    <row r="99" spans="1:9" ht="25.5" hidden="1">
      <c r="A99" s="15" t="s">
        <v>339</v>
      </c>
      <c r="B99" s="36" t="s">
        <v>340</v>
      </c>
      <c r="C99" s="16">
        <f>C100+C102+C104</f>
        <v>0</v>
      </c>
      <c r="D99" s="16">
        <f>D100+D102+D104</f>
        <v>0</v>
      </c>
      <c r="E99" s="74">
        <f t="shared" si="2"/>
        <v>0</v>
      </c>
      <c r="F99" s="16">
        <f>F100+F102+F104</f>
        <v>0</v>
      </c>
      <c r="G99" s="74">
        <f t="shared" si="0"/>
        <v>0</v>
      </c>
      <c r="H99" s="16" t="e">
        <f t="shared" si="1"/>
        <v>#DIV/0!</v>
      </c>
      <c r="I99" s="16">
        <f>I100+I102+I104</f>
        <v>0</v>
      </c>
    </row>
    <row r="100" spans="1:9" ht="12.75" hidden="1">
      <c r="A100" s="13" t="s">
        <v>341</v>
      </c>
      <c r="B100" s="35" t="s">
        <v>342</v>
      </c>
      <c r="C100" s="14">
        <f>C101</f>
        <v>0</v>
      </c>
      <c r="D100" s="14">
        <f>D101</f>
        <v>0</v>
      </c>
      <c r="E100" s="72">
        <f t="shared" si="2"/>
        <v>0</v>
      </c>
      <c r="F100" s="14">
        <f>F101</f>
        <v>0</v>
      </c>
      <c r="G100" s="72">
        <f t="shared" si="0"/>
        <v>0</v>
      </c>
      <c r="H100" s="14" t="e">
        <f t="shared" si="1"/>
        <v>#DIV/0!</v>
      </c>
      <c r="I100" s="14">
        <f>I101</f>
        <v>0</v>
      </c>
    </row>
    <row r="101" spans="1:9" ht="12.75" hidden="1">
      <c r="A101" s="13" t="s">
        <v>343</v>
      </c>
      <c r="B101" s="35" t="s">
        <v>344</v>
      </c>
      <c r="C101" s="14">
        <v>0</v>
      </c>
      <c r="D101" s="14">
        <v>0</v>
      </c>
      <c r="E101" s="72">
        <f t="shared" si="2"/>
        <v>0</v>
      </c>
      <c r="F101" s="14">
        <v>0</v>
      </c>
      <c r="G101" s="72">
        <f t="shared" si="0"/>
        <v>0</v>
      </c>
      <c r="H101" s="14" t="e">
        <f t="shared" si="1"/>
        <v>#DIV/0!</v>
      </c>
      <c r="I101" s="14">
        <v>0</v>
      </c>
    </row>
    <row r="102" spans="1:9" ht="38.25" hidden="1">
      <c r="A102" s="13" t="s">
        <v>345</v>
      </c>
      <c r="B102" s="35" t="s">
        <v>346</v>
      </c>
      <c r="C102" s="14">
        <f>C103</f>
        <v>0</v>
      </c>
      <c r="D102" s="14">
        <f>D103</f>
        <v>0</v>
      </c>
      <c r="E102" s="72">
        <f t="shared" si="2"/>
        <v>0</v>
      </c>
      <c r="F102" s="14">
        <f>F103</f>
        <v>0</v>
      </c>
      <c r="G102" s="72">
        <f t="shared" si="0"/>
        <v>0</v>
      </c>
      <c r="H102" s="14" t="e">
        <f t="shared" si="1"/>
        <v>#DIV/0!</v>
      </c>
      <c r="I102" s="14">
        <f>I103</f>
        <v>0</v>
      </c>
    </row>
    <row r="103" spans="1:9" ht="51" hidden="1">
      <c r="A103" s="13" t="s">
        <v>254</v>
      </c>
      <c r="B103" s="35" t="s">
        <v>349</v>
      </c>
      <c r="C103" s="14">
        <v>0</v>
      </c>
      <c r="D103" s="14">
        <v>0</v>
      </c>
      <c r="E103" s="72">
        <f t="shared" si="2"/>
        <v>0</v>
      </c>
      <c r="F103" s="14">
        <v>0</v>
      </c>
      <c r="G103" s="72">
        <f t="shared" si="0"/>
        <v>0</v>
      </c>
      <c r="H103" s="14" t="e">
        <f t="shared" si="1"/>
        <v>#DIV/0!</v>
      </c>
      <c r="I103" s="14">
        <v>0</v>
      </c>
    </row>
    <row r="104" spans="1:9" ht="12.75" hidden="1">
      <c r="A104" s="13" t="s">
        <v>350</v>
      </c>
      <c r="B104" s="35" t="s">
        <v>351</v>
      </c>
      <c r="C104" s="14">
        <f>C105</f>
        <v>0</v>
      </c>
      <c r="D104" s="14">
        <f>D105</f>
        <v>0</v>
      </c>
      <c r="E104" s="72">
        <f t="shared" si="2"/>
        <v>0</v>
      </c>
      <c r="F104" s="14">
        <f>F105</f>
        <v>0</v>
      </c>
      <c r="G104" s="72">
        <f t="shared" si="0"/>
        <v>0</v>
      </c>
      <c r="H104" s="14" t="e">
        <f t="shared" si="1"/>
        <v>#DIV/0!</v>
      </c>
      <c r="I104" s="14">
        <f>I105</f>
        <v>0</v>
      </c>
    </row>
    <row r="105" spans="1:9" ht="25.5" hidden="1">
      <c r="A105" s="13" t="s">
        <v>352</v>
      </c>
      <c r="B105" s="35" t="s">
        <v>353</v>
      </c>
      <c r="C105" s="14">
        <v>0</v>
      </c>
      <c r="D105" s="14">
        <v>0</v>
      </c>
      <c r="E105" s="72">
        <f t="shared" si="2"/>
        <v>0</v>
      </c>
      <c r="F105" s="14">
        <v>0</v>
      </c>
      <c r="G105" s="72">
        <f t="shared" si="0"/>
        <v>0</v>
      </c>
      <c r="H105" s="14" t="e">
        <f t="shared" si="1"/>
        <v>#DIV/0!</v>
      </c>
      <c r="I105" s="14">
        <v>0</v>
      </c>
    </row>
    <row r="106" spans="1:9" ht="38.25">
      <c r="A106" s="9" t="s">
        <v>354</v>
      </c>
      <c r="B106" s="34" t="s">
        <v>355</v>
      </c>
      <c r="C106" s="10">
        <f>C109+C111+C123+C126+C128+C107+C122</f>
        <v>246159.00000000003</v>
      </c>
      <c r="D106" s="10">
        <f>D109+D111+D123+D126+D128+D107+D122</f>
        <v>264906.3</v>
      </c>
      <c r="E106" s="71">
        <f t="shared" si="2"/>
        <v>18747.29999999996</v>
      </c>
      <c r="F106" s="10">
        <f>F109+F111+F123+F126+F128+F107+F122</f>
        <v>265262.8</v>
      </c>
      <c r="G106" s="71">
        <f t="shared" si="0"/>
        <v>356.5</v>
      </c>
      <c r="H106" s="10">
        <f t="shared" si="1"/>
        <v>100.1345758858887</v>
      </c>
      <c r="I106" s="10">
        <f>I109+I111+I123+I126+I128+I107</f>
        <v>0</v>
      </c>
    </row>
    <row r="107" spans="1:9" ht="63.75">
      <c r="A107" s="50" t="s">
        <v>171</v>
      </c>
      <c r="B107" s="51" t="s">
        <v>172</v>
      </c>
      <c r="C107" s="10">
        <f>C108</f>
        <v>0</v>
      </c>
      <c r="D107" s="10">
        <f>D108</f>
        <v>444</v>
      </c>
      <c r="E107" s="71">
        <f t="shared" si="2"/>
        <v>444</v>
      </c>
      <c r="F107" s="10">
        <f>F108</f>
        <v>100</v>
      </c>
      <c r="G107" s="71">
        <f t="shared" si="0"/>
        <v>-344</v>
      </c>
      <c r="H107" s="10">
        <f t="shared" si="1"/>
        <v>22.52252252252252</v>
      </c>
      <c r="I107" s="10">
        <f>I108</f>
        <v>0</v>
      </c>
    </row>
    <row r="108" spans="1:9" s="21" customFormat="1" ht="38.25">
      <c r="A108" s="52" t="s">
        <v>193</v>
      </c>
      <c r="B108" s="53" t="s">
        <v>347</v>
      </c>
      <c r="C108" s="14">
        <v>0</v>
      </c>
      <c r="D108" s="14">
        <v>444</v>
      </c>
      <c r="E108" s="72">
        <f t="shared" si="2"/>
        <v>444</v>
      </c>
      <c r="F108" s="14">
        <v>100</v>
      </c>
      <c r="G108" s="72">
        <f t="shared" si="0"/>
        <v>-344</v>
      </c>
      <c r="H108" s="14">
        <f t="shared" si="1"/>
        <v>22.52252252252252</v>
      </c>
      <c r="I108" s="14"/>
    </row>
    <row r="109" spans="1:9" ht="25.5" hidden="1">
      <c r="A109" s="9" t="s">
        <v>356</v>
      </c>
      <c r="B109" s="33" t="s">
        <v>357</v>
      </c>
      <c r="C109" s="10">
        <f>C110</f>
        <v>0</v>
      </c>
      <c r="D109" s="10">
        <f>D110</f>
        <v>0</v>
      </c>
      <c r="E109" s="71">
        <f t="shared" si="2"/>
        <v>0</v>
      </c>
      <c r="F109" s="10">
        <f>F110</f>
        <v>0</v>
      </c>
      <c r="G109" s="71">
        <f t="shared" si="0"/>
        <v>0</v>
      </c>
      <c r="H109" s="10" t="e">
        <f t="shared" si="1"/>
        <v>#DIV/0!</v>
      </c>
      <c r="I109" s="10">
        <f>I110</f>
        <v>0</v>
      </c>
    </row>
    <row r="110" spans="1:9" ht="25.5" hidden="1">
      <c r="A110" s="13" t="s">
        <v>358</v>
      </c>
      <c r="B110" s="35" t="s">
        <v>359</v>
      </c>
      <c r="C110" s="14"/>
      <c r="D110" s="14"/>
      <c r="E110" s="72">
        <f t="shared" si="2"/>
        <v>0</v>
      </c>
      <c r="F110" s="14"/>
      <c r="G110" s="72">
        <f t="shared" si="0"/>
        <v>0</v>
      </c>
      <c r="H110" s="14" t="e">
        <f t="shared" si="1"/>
        <v>#DIV/0!</v>
      </c>
      <c r="I110" s="14"/>
    </row>
    <row r="111" spans="1:9" ht="68.25" customHeight="1">
      <c r="A111" s="9" t="s">
        <v>360</v>
      </c>
      <c r="B111" s="33" t="s">
        <v>139</v>
      </c>
      <c r="C111" s="10">
        <f>C112+C114+C116+C118</f>
        <v>230837.6</v>
      </c>
      <c r="D111" s="10">
        <f>D112+D114+D116+D118</f>
        <v>238802.4</v>
      </c>
      <c r="E111" s="10">
        <f>E112+E114+E116+E118</f>
        <v>7964.799999999999</v>
      </c>
      <c r="F111" s="10">
        <f>F112+F114+F116+F118</f>
        <v>241756.6</v>
      </c>
      <c r="G111" s="10">
        <f>G112+G114+G116+G118</f>
        <v>2954.199999999989</v>
      </c>
      <c r="H111" s="10">
        <f t="shared" si="1"/>
        <v>101.23708974449168</v>
      </c>
      <c r="I111" s="10">
        <f>I112+I114+I116+I118</f>
        <v>0</v>
      </c>
    </row>
    <row r="112" spans="1:9" ht="51">
      <c r="A112" s="15" t="s">
        <v>361</v>
      </c>
      <c r="B112" s="36" t="s">
        <v>362</v>
      </c>
      <c r="C112" s="16">
        <f>C113</f>
        <v>167000</v>
      </c>
      <c r="D112" s="16">
        <f>D113</f>
        <v>180800</v>
      </c>
      <c r="E112" s="74">
        <f aca="true" t="shared" si="4" ref="E112:E180">D112-C112</f>
        <v>13800</v>
      </c>
      <c r="F112" s="16">
        <f>F113</f>
        <v>181323.3</v>
      </c>
      <c r="G112" s="74">
        <f aca="true" t="shared" si="5" ref="G112:G180">F112-D112</f>
        <v>523.2999999999884</v>
      </c>
      <c r="H112" s="16">
        <f t="shared" si="1"/>
        <v>100.28943584070795</v>
      </c>
      <c r="I112" s="16">
        <f>I113</f>
        <v>0</v>
      </c>
    </row>
    <row r="113" spans="1:9" ht="63.75">
      <c r="A113" s="13" t="s">
        <v>363</v>
      </c>
      <c r="B113" s="35" t="s">
        <v>140</v>
      </c>
      <c r="C113" s="17">
        <v>167000</v>
      </c>
      <c r="D113" s="17">
        <v>180800</v>
      </c>
      <c r="E113" s="73">
        <f t="shared" si="4"/>
        <v>13800</v>
      </c>
      <c r="F113" s="17">
        <v>181323.3</v>
      </c>
      <c r="G113" s="73">
        <f t="shared" si="5"/>
        <v>523.2999999999884</v>
      </c>
      <c r="H113" s="17">
        <f t="shared" si="1"/>
        <v>100.28943584070795</v>
      </c>
      <c r="I113" s="17"/>
    </row>
    <row r="114" spans="1:9" ht="63.75">
      <c r="A114" s="19" t="s">
        <v>364</v>
      </c>
      <c r="B114" s="37" t="s">
        <v>141</v>
      </c>
      <c r="C114" s="16">
        <f>C115</f>
        <v>11088</v>
      </c>
      <c r="D114" s="16">
        <f>D115</f>
        <v>11572</v>
      </c>
      <c r="E114" s="74">
        <f t="shared" si="4"/>
        <v>484</v>
      </c>
      <c r="F114" s="16">
        <f>F115</f>
        <v>12728.7</v>
      </c>
      <c r="G114" s="74">
        <f t="shared" si="5"/>
        <v>1156.7000000000007</v>
      </c>
      <c r="H114" s="16">
        <f t="shared" si="1"/>
        <v>109.99567922571725</v>
      </c>
      <c r="I114" s="16">
        <f>I115</f>
        <v>0</v>
      </c>
    </row>
    <row r="115" spans="1:9" ht="54.75" customHeight="1">
      <c r="A115" s="13" t="s">
        <v>365</v>
      </c>
      <c r="B115" s="35" t="s">
        <v>199</v>
      </c>
      <c r="C115" s="14">
        <v>11088</v>
      </c>
      <c r="D115" s="14">
        <v>11572</v>
      </c>
      <c r="E115" s="72">
        <f t="shared" si="4"/>
        <v>484</v>
      </c>
      <c r="F115" s="14">
        <v>12728.7</v>
      </c>
      <c r="G115" s="72">
        <f t="shared" si="5"/>
        <v>1156.7000000000007</v>
      </c>
      <c r="H115" s="14">
        <f t="shared" si="1"/>
        <v>109.99567922571725</v>
      </c>
      <c r="I115" s="14"/>
    </row>
    <row r="116" spans="1:9" ht="63.75">
      <c r="A116" s="15" t="s">
        <v>366</v>
      </c>
      <c r="B116" s="36" t="s">
        <v>169</v>
      </c>
      <c r="C116" s="16">
        <f>C117</f>
        <v>2085.6</v>
      </c>
      <c r="D116" s="16">
        <f>D117</f>
        <v>975.4</v>
      </c>
      <c r="E116" s="74">
        <f t="shared" si="4"/>
        <v>-1110.1999999999998</v>
      </c>
      <c r="F116" s="16">
        <f>F117</f>
        <v>1066.6</v>
      </c>
      <c r="G116" s="74">
        <f t="shared" si="5"/>
        <v>91.19999999999993</v>
      </c>
      <c r="H116" s="16">
        <f aca="true" t="shared" si="6" ref="H116:H179">F116/D116*100</f>
        <v>109.35001025220421</v>
      </c>
      <c r="I116" s="16">
        <f>I117</f>
        <v>0</v>
      </c>
    </row>
    <row r="117" spans="1:9" ht="51">
      <c r="A117" s="13" t="s">
        <v>367</v>
      </c>
      <c r="B117" s="35" t="s">
        <v>200</v>
      </c>
      <c r="C117" s="14">
        <v>2085.6</v>
      </c>
      <c r="D117" s="14">
        <v>975.4</v>
      </c>
      <c r="E117" s="72">
        <f t="shared" si="4"/>
        <v>-1110.1999999999998</v>
      </c>
      <c r="F117" s="14">
        <v>1066.6</v>
      </c>
      <c r="G117" s="72">
        <f t="shared" si="5"/>
        <v>91.19999999999993</v>
      </c>
      <c r="H117" s="14">
        <f t="shared" si="6"/>
        <v>109.35001025220421</v>
      </c>
      <c r="I117" s="14"/>
    </row>
    <row r="118" spans="1:9" ht="38.25">
      <c r="A118" s="15" t="s">
        <v>177</v>
      </c>
      <c r="B118" s="36" t="s">
        <v>178</v>
      </c>
      <c r="C118" s="14">
        <f>C119</f>
        <v>50664</v>
      </c>
      <c r="D118" s="14">
        <f>D119</f>
        <v>45455</v>
      </c>
      <c r="E118" s="72">
        <f t="shared" si="4"/>
        <v>-5209</v>
      </c>
      <c r="F118" s="14">
        <f>F119</f>
        <v>46638</v>
      </c>
      <c r="G118" s="72">
        <f t="shared" si="5"/>
        <v>1183</v>
      </c>
      <c r="H118" s="14">
        <f t="shared" si="6"/>
        <v>102.60257397426025</v>
      </c>
      <c r="I118" s="14"/>
    </row>
    <row r="119" spans="1:9" ht="25.5">
      <c r="A119" s="13" t="s">
        <v>179</v>
      </c>
      <c r="B119" s="35" t="s">
        <v>180</v>
      </c>
      <c r="C119" s="14">
        <v>50664</v>
      </c>
      <c r="D119" s="14">
        <v>45455</v>
      </c>
      <c r="E119" s="72">
        <f t="shared" si="4"/>
        <v>-5209</v>
      </c>
      <c r="F119" s="14">
        <v>46638</v>
      </c>
      <c r="G119" s="72">
        <f t="shared" si="5"/>
        <v>1183</v>
      </c>
      <c r="H119" s="14">
        <f t="shared" si="6"/>
        <v>102.60257397426025</v>
      </c>
      <c r="I119" s="14"/>
    </row>
    <row r="120" spans="1:9" ht="38.25">
      <c r="A120" s="15" t="s">
        <v>439</v>
      </c>
      <c r="B120" s="36" t="s">
        <v>440</v>
      </c>
      <c r="C120" s="14">
        <f>C121</f>
        <v>0</v>
      </c>
      <c r="D120" s="14">
        <f aca="true" t="shared" si="7" ref="D120:F121">D121</f>
        <v>0</v>
      </c>
      <c r="E120" s="72">
        <f t="shared" si="4"/>
        <v>0</v>
      </c>
      <c r="F120" s="14">
        <f t="shared" si="7"/>
        <v>19.1</v>
      </c>
      <c r="G120" s="72"/>
      <c r="H120" s="14"/>
      <c r="I120" s="14"/>
    </row>
    <row r="121" spans="1:9" ht="38.25">
      <c r="A121" s="13" t="s">
        <v>441</v>
      </c>
      <c r="B121" s="35" t="s">
        <v>442</v>
      </c>
      <c r="C121" s="14">
        <f>C122</f>
        <v>0</v>
      </c>
      <c r="D121" s="14">
        <f t="shared" si="7"/>
        <v>0</v>
      </c>
      <c r="E121" s="72">
        <f t="shared" si="4"/>
        <v>0</v>
      </c>
      <c r="F121" s="14">
        <f t="shared" si="7"/>
        <v>19.1</v>
      </c>
      <c r="G121" s="72"/>
      <c r="H121" s="14"/>
      <c r="I121" s="14"/>
    </row>
    <row r="122" spans="1:9" ht="89.25">
      <c r="A122" s="13" t="s">
        <v>443</v>
      </c>
      <c r="B122" s="35" t="s">
        <v>444</v>
      </c>
      <c r="C122" s="14">
        <v>0</v>
      </c>
      <c r="D122" s="14">
        <v>0</v>
      </c>
      <c r="E122" s="72"/>
      <c r="F122" s="14">
        <v>19.1</v>
      </c>
      <c r="G122" s="72"/>
      <c r="H122" s="14"/>
      <c r="I122" s="14"/>
    </row>
    <row r="123" spans="1:9" ht="25.5">
      <c r="A123" s="22" t="s">
        <v>368</v>
      </c>
      <c r="B123" s="33" t="s">
        <v>369</v>
      </c>
      <c r="C123" s="10">
        <f>C124</f>
        <v>716.7</v>
      </c>
      <c r="D123" s="10">
        <f>D124</f>
        <v>11365.2</v>
      </c>
      <c r="E123" s="71">
        <f t="shared" si="4"/>
        <v>10648.5</v>
      </c>
      <c r="F123" s="10">
        <f>F124</f>
        <v>11350</v>
      </c>
      <c r="G123" s="71">
        <f t="shared" si="5"/>
        <v>-15.200000000000728</v>
      </c>
      <c r="H123" s="10">
        <f t="shared" si="6"/>
        <v>99.86625840284377</v>
      </c>
      <c r="I123" s="10">
        <f>I124</f>
        <v>0</v>
      </c>
    </row>
    <row r="124" spans="1:9" ht="38.25">
      <c r="A124" s="23" t="s">
        <v>370</v>
      </c>
      <c r="B124" s="36" t="s">
        <v>373</v>
      </c>
      <c r="C124" s="16">
        <f>C125</f>
        <v>716.7</v>
      </c>
      <c r="D124" s="16">
        <f>D125</f>
        <v>11365.2</v>
      </c>
      <c r="E124" s="74">
        <f t="shared" si="4"/>
        <v>10648.5</v>
      </c>
      <c r="F124" s="16">
        <f>F125</f>
        <v>11350</v>
      </c>
      <c r="G124" s="74">
        <f t="shared" si="5"/>
        <v>-15.200000000000728</v>
      </c>
      <c r="H124" s="16">
        <f t="shared" si="6"/>
        <v>99.86625840284377</v>
      </c>
      <c r="I124" s="16">
        <f>I125</f>
        <v>0</v>
      </c>
    </row>
    <row r="125" spans="1:9" ht="38.25">
      <c r="A125" s="24" t="s">
        <v>374</v>
      </c>
      <c r="B125" s="35" t="s">
        <v>375</v>
      </c>
      <c r="C125" s="14">
        <v>716.7</v>
      </c>
      <c r="D125" s="14">
        <v>11365.2</v>
      </c>
      <c r="E125" s="72">
        <f t="shared" si="4"/>
        <v>10648.5</v>
      </c>
      <c r="F125" s="14">
        <v>11350</v>
      </c>
      <c r="G125" s="72">
        <f t="shared" si="5"/>
        <v>-15.200000000000728</v>
      </c>
      <c r="H125" s="14">
        <f t="shared" si="6"/>
        <v>99.86625840284377</v>
      </c>
      <c r="I125" s="14"/>
    </row>
    <row r="126" spans="1:9" ht="63.75" hidden="1">
      <c r="A126" s="22" t="s">
        <v>376</v>
      </c>
      <c r="B126" s="40" t="s">
        <v>142</v>
      </c>
      <c r="C126" s="14">
        <f>C127</f>
        <v>0</v>
      </c>
      <c r="D126" s="14">
        <f>D127</f>
        <v>0</v>
      </c>
      <c r="E126" s="72">
        <f t="shared" si="4"/>
        <v>0</v>
      </c>
      <c r="F126" s="14">
        <f>F127</f>
        <v>0</v>
      </c>
      <c r="G126" s="72">
        <f t="shared" si="5"/>
        <v>0</v>
      </c>
      <c r="H126" s="14" t="e">
        <f t="shared" si="6"/>
        <v>#DIV/0!</v>
      </c>
      <c r="I126" s="14">
        <f>I127</f>
        <v>0</v>
      </c>
    </row>
    <row r="127" spans="1:9" ht="63.75" hidden="1">
      <c r="A127" s="25" t="s">
        <v>377</v>
      </c>
      <c r="B127" s="35" t="s">
        <v>143</v>
      </c>
      <c r="C127" s="14">
        <v>0</v>
      </c>
      <c r="D127" s="14">
        <v>0</v>
      </c>
      <c r="E127" s="72">
        <f t="shared" si="4"/>
        <v>0</v>
      </c>
      <c r="F127" s="14">
        <v>0</v>
      </c>
      <c r="G127" s="72">
        <f t="shared" si="5"/>
        <v>0</v>
      </c>
      <c r="H127" s="14" t="e">
        <f t="shared" si="6"/>
        <v>#DIV/0!</v>
      </c>
      <c r="I127" s="14">
        <v>0</v>
      </c>
    </row>
    <row r="128" spans="1:9" ht="67.5" customHeight="1">
      <c r="A128" s="9" t="s">
        <v>378</v>
      </c>
      <c r="B128" s="40" t="s">
        <v>144</v>
      </c>
      <c r="C128" s="10">
        <f>C131+C129</f>
        <v>14604.7</v>
      </c>
      <c r="D128" s="10">
        <f>D131+D129</f>
        <v>14294.699999999999</v>
      </c>
      <c r="E128" s="71">
        <f t="shared" si="4"/>
        <v>-310.0000000000018</v>
      </c>
      <c r="F128" s="10">
        <f>F131+F129</f>
        <v>12037.1</v>
      </c>
      <c r="G128" s="71">
        <f t="shared" si="5"/>
        <v>-2257.5999999999985</v>
      </c>
      <c r="H128" s="10">
        <f t="shared" si="6"/>
        <v>84.20673396433645</v>
      </c>
      <c r="I128" s="10">
        <f>I131+I129</f>
        <v>0</v>
      </c>
    </row>
    <row r="129" spans="1:9" ht="38.25">
      <c r="A129" s="15" t="s">
        <v>379</v>
      </c>
      <c r="B129" s="37" t="s">
        <v>380</v>
      </c>
      <c r="C129" s="16">
        <f>C130</f>
        <v>190</v>
      </c>
      <c r="D129" s="16">
        <f>D130</f>
        <v>456.8</v>
      </c>
      <c r="E129" s="74">
        <f t="shared" si="4"/>
        <v>266.8</v>
      </c>
      <c r="F129" s="16">
        <f>F130</f>
        <v>441.1</v>
      </c>
      <c r="G129" s="74">
        <f t="shared" si="5"/>
        <v>-15.699999999999989</v>
      </c>
      <c r="H129" s="16">
        <f t="shared" si="6"/>
        <v>96.5630472854641</v>
      </c>
      <c r="I129" s="16">
        <f>I130</f>
        <v>0</v>
      </c>
    </row>
    <row r="130" spans="1:9" ht="38.25">
      <c r="A130" s="13" t="s">
        <v>381</v>
      </c>
      <c r="B130" s="39" t="s">
        <v>382</v>
      </c>
      <c r="C130" s="14">
        <v>190</v>
      </c>
      <c r="D130" s="14">
        <v>456.8</v>
      </c>
      <c r="E130" s="72">
        <f t="shared" si="4"/>
        <v>266.8</v>
      </c>
      <c r="F130" s="14">
        <v>441.1</v>
      </c>
      <c r="G130" s="72">
        <f t="shared" si="5"/>
        <v>-15.699999999999989</v>
      </c>
      <c r="H130" s="14">
        <f t="shared" si="6"/>
        <v>96.5630472854641</v>
      </c>
      <c r="I130" s="14"/>
    </row>
    <row r="131" spans="1:9" ht="63.75">
      <c r="A131" s="26" t="s">
        <v>383</v>
      </c>
      <c r="B131" s="37" t="s">
        <v>145</v>
      </c>
      <c r="C131" s="20">
        <f>C132</f>
        <v>14414.7</v>
      </c>
      <c r="D131" s="20">
        <f>D132</f>
        <v>13837.9</v>
      </c>
      <c r="E131" s="75">
        <f t="shared" si="4"/>
        <v>-576.8000000000011</v>
      </c>
      <c r="F131" s="20">
        <f>F132</f>
        <v>11596</v>
      </c>
      <c r="G131" s="75">
        <f t="shared" si="5"/>
        <v>-2241.8999999999996</v>
      </c>
      <c r="H131" s="20">
        <f t="shared" si="6"/>
        <v>83.79884230988807</v>
      </c>
      <c r="I131" s="20">
        <f>I132</f>
        <v>0</v>
      </c>
    </row>
    <row r="132" spans="1:9" ht="63.75">
      <c r="A132" s="27" t="s">
        <v>384</v>
      </c>
      <c r="B132" s="41" t="s">
        <v>201</v>
      </c>
      <c r="C132" s="17">
        <v>14414.7</v>
      </c>
      <c r="D132" s="17">
        <v>13837.9</v>
      </c>
      <c r="E132" s="73">
        <f t="shared" si="4"/>
        <v>-576.8000000000011</v>
      </c>
      <c r="F132" s="17">
        <v>11596</v>
      </c>
      <c r="G132" s="73">
        <f t="shared" si="5"/>
        <v>-2241.8999999999996</v>
      </c>
      <c r="H132" s="17">
        <f t="shared" si="6"/>
        <v>83.79884230988807</v>
      </c>
      <c r="I132" s="17"/>
    </row>
    <row r="133" spans="1:9" ht="15" customHeight="1">
      <c r="A133" s="9" t="s">
        <v>385</v>
      </c>
      <c r="B133" s="34" t="s">
        <v>386</v>
      </c>
      <c r="C133" s="10">
        <f>C134+C141</f>
        <v>24719.3</v>
      </c>
      <c r="D133" s="10">
        <f>D134+D141</f>
        <v>19929.3</v>
      </c>
      <c r="E133" s="71">
        <f t="shared" si="4"/>
        <v>-4790</v>
      </c>
      <c r="F133" s="10">
        <f>F134+F141</f>
        <v>19973.199999999997</v>
      </c>
      <c r="G133" s="71">
        <f t="shared" si="5"/>
        <v>43.89999999999782</v>
      </c>
      <c r="H133" s="10">
        <f t="shared" si="6"/>
        <v>100.220278685152</v>
      </c>
      <c r="I133" s="10">
        <f>I134+I141</f>
        <v>0</v>
      </c>
    </row>
    <row r="134" spans="1:9" s="57" customFormat="1" ht="12.75">
      <c r="A134" s="63" t="s">
        <v>387</v>
      </c>
      <c r="B134" s="64" t="s">
        <v>388</v>
      </c>
      <c r="C134" s="10">
        <f>C135+C136+C137+C138+C139+C140</f>
        <v>24713.5</v>
      </c>
      <c r="D134" s="10">
        <f>D135+D136+D137+D138+D139+D140</f>
        <v>19923.3</v>
      </c>
      <c r="E134" s="71">
        <f t="shared" si="4"/>
        <v>-4790.200000000001</v>
      </c>
      <c r="F134" s="10">
        <f>F135+F136+F137+F138+F139+F140</f>
        <v>19965.499999999996</v>
      </c>
      <c r="G134" s="71">
        <f t="shared" si="5"/>
        <v>42.19999999999709</v>
      </c>
      <c r="H134" s="10">
        <f t="shared" si="6"/>
        <v>100.21181230017113</v>
      </c>
      <c r="I134" s="10">
        <f>I135+I136+I137+I138+I139+I140</f>
        <v>0</v>
      </c>
    </row>
    <row r="135" spans="1:9" ht="51">
      <c r="A135" s="27" t="s">
        <v>550</v>
      </c>
      <c r="B135" s="41" t="s">
        <v>573</v>
      </c>
      <c r="C135" s="17">
        <v>1058.8</v>
      </c>
      <c r="D135" s="17">
        <v>970</v>
      </c>
      <c r="E135" s="73">
        <f t="shared" si="4"/>
        <v>-88.79999999999995</v>
      </c>
      <c r="F135" s="17">
        <v>972.8</v>
      </c>
      <c r="G135" s="73">
        <f t="shared" si="5"/>
        <v>2.7999999999999545</v>
      </c>
      <c r="H135" s="17">
        <f t="shared" si="6"/>
        <v>100.28865979381443</v>
      </c>
      <c r="I135" s="17"/>
    </row>
    <row r="136" spans="1:9" ht="51">
      <c r="A136" s="27" t="s">
        <v>551</v>
      </c>
      <c r="B136" s="41" t="s">
        <v>574</v>
      </c>
      <c r="C136" s="17">
        <v>114.6</v>
      </c>
      <c r="D136" s="17">
        <v>82</v>
      </c>
      <c r="E136" s="73">
        <f t="shared" si="4"/>
        <v>-32.599999999999994</v>
      </c>
      <c r="F136" s="17">
        <v>47.5</v>
      </c>
      <c r="G136" s="73">
        <f t="shared" si="5"/>
        <v>-34.5</v>
      </c>
      <c r="H136" s="17">
        <f t="shared" si="6"/>
        <v>57.92682926829268</v>
      </c>
      <c r="I136" s="17"/>
    </row>
    <row r="137" spans="1:9" ht="42" customHeight="1">
      <c r="A137" s="27" t="s">
        <v>552</v>
      </c>
      <c r="B137" s="41" t="s">
        <v>599</v>
      </c>
      <c r="C137" s="17">
        <v>9571.7</v>
      </c>
      <c r="D137" s="17">
        <v>7257.5</v>
      </c>
      <c r="E137" s="73">
        <f t="shared" si="4"/>
        <v>-2314.2000000000007</v>
      </c>
      <c r="F137" s="17">
        <v>7257.4</v>
      </c>
      <c r="G137" s="73">
        <f t="shared" si="5"/>
        <v>-0.1000000000003638</v>
      </c>
      <c r="H137" s="17">
        <f t="shared" si="6"/>
        <v>99.9986221150534</v>
      </c>
      <c r="I137" s="17"/>
    </row>
    <row r="138" spans="1:9" ht="40.5" customHeight="1">
      <c r="A138" s="27" t="s">
        <v>553</v>
      </c>
      <c r="B138" s="41" t="s">
        <v>575</v>
      </c>
      <c r="C138" s="17">
        <v>13963.8</v>
      </c>
      <c r="D138" s="17">
        <v>11600</v>
      </c>
      <c r="E138" s="73">
        <f t="shared" si="4"/>
        <v>-2363.7999999999993</v>
      </c>
      <c r="F138" s="17">
        <v>11674</v>
      </c>
      <c r="G138" s="73">
        <f t="shared" si="5"/>
        <v>74</v>
      </c>
      <c r="H138" s="17">
        <f t="shared" si="6"/>
        <v>100.63793103448275</v>
      </c>
      <c r="I138" s="17"/>
    </row>
    <row r="139" spans="1:9" ht="12.75" hidden="1">
      <c r="A139" s="27" t="s">
        <v>389</v>
      </c>
      <c r="B139" s="41" t="s">
        <v>202</v>
      </c>
      <c r="C139" s="17"/>
      <c r="D139" s="17"/>
      <c r="E139" s="73">
        <f t="shared" si="4"/>
        <v>0</v>
      </c>
      <c r="F139" s="17"/>
      <c r="G139" s="73">
        <f t="shared" si="5"/>
        <v>0</v>
      </c>
      <c r="H139" s="17" t="e">
        <f t="shared" si="6"/>
        <v>#DIV/0!</v>
      </c>
      <c r="I139" s="17"/>
    </row>
    <row r="140" spans="1:9" ht="57.75" customHeight="1">
      <c r="A140" s="27" t="s">
        <v>554</v>
      </c>
      <c r="B140" s="41" t="s">
        <v>576</v>
      </c>
      <c r="C140" s="17">
        <v>4.6</v>
      </c>
      <c r="D140" s="17">
        <v>13.8</v>
      </c>
      <c r="E140" s="73">
        <f t="shared" si="4"/>
        <v>9.200000000000001</v>
      </c>
      <c r="F140" s="17">
        <v>13.8</v>
      </c>
      <c r="G140" s="73">
        <f t="shared" si="5"/>
        <v>0</v>
      </c>
      <c r="H140" s="17">
        <f t="shared" si="6"/>
        <v>100</v>
      </c>
      <c r="I140" s="17"/>
    </row>
    <row r="141" spans="1:9" s="57" customFormat="1" ht="12.75">
      <c r="A141" s="9" t="s">
        <v>390</v>
      </c>
      <c r="B141" s="33" t="s">
        <v>391</v>
      </c>
      <c r="C141" s="10">
        <f>C142</f>
        <v>5.8</v>
      </c>
      <c r="D141" s="10">
        <f>D142</f>
        <v>6</v>
      </c>
      <c r="E141" s="71">
        <f t="shared" si="4"/>
        <v>0.20000000000000018</v>
      </c>
      <c r="F141" s="10">
        <f>F142</f>
        <v>7.7</v>
      </c>
      <c r="G141" s="71">
        <f t="shared" si="5"/>
        <v>1.7000000000000002</v>
      </c>
      <c r="H141" s="10">
        <f t="shared" si="6"/>
        <v>128.33333333333334</v>
      </c>
      <c r="I141" s="10">
        <f>I142</f>
        <v>0</v>
      </c>
    </row>
    <row r="142" spans="1:9" s="18" customFormat="1" ht="25.5">
      <c r="A142" s="13" t="s">
        <v>392</v>
      </c>
      <c r="B142" s="35" t="s">
        <v>263</v>
      </c>
      <c r="C142" s="14">
        <v>5.8</v>
      </c>
      <c r="D142" s="14">
        <v>6</v>
      </c>
      <c r="E142" s="72">
        <f t="shared" si="4"/>
        <v>0.20000000000000018</v>
      </c>
      <c r="F142" s="14">
        <v>7.7</v>
      </c>
      <c r="G142" s="72">
        <f t="shared" si="5"/>
        <v>1.7000000000000002</v>
      </c>
      <c r="H142" s="14">
        <f t="shared" si="6"/>
        <v>128.33333333333334</v>
      </c>
      <c r="I142" s="14"/>
    </row>
    <row r="143" spans="1:9" s="18" customFormat="1" ht="25.5">
      <c r="A143" s="9" t="s">
        <v>393</v>
      </c>
      <c r="B143" s="33" t="s">
        <v>394</v>
      </c>
      <c r="C143" s="10">
        <f>C144+C146</f>
        <v>29115.1</v>
      </c>
      <c r="D143" s="10">
        <f>D144+D146</f>
        <v>39561.2</v>
      </c>
      <c r="E143" s="71">
        <f t="shared" si="4"/>
        <v>10446.099999999999</v>
      </c>
      <c r="F143" s="10">
        <f>F144+F146</f>
        <v>40746.8</v>
      </c>
      <c r="G143" s="71">
        <f t="shared" si="5"/>
        <v>1185.6000000000058</v>
      </c>
      <c r="H143" s="10">
        <f t="shared" si="6"/>
        <v>102.99687572672215</v>
      </c>
      <c r="I143" s="10">
        <f>I144+I146</f>
        <v>0</v>
      </c>
    </row>
    <row r="144" spans="1:9" s="57" customFormat="1" ht="12.75">
      <c r="A144" s="61" t="s">
        <v>395</v>
      </c>
      <c r="B144" s="40" t="s">
        <v>396</v>
      </c>
      <c r="C144" s="10">
        <f>C145</f>
        <v>28750.5</v>
      </c>
      <c r="D144" s="10">
        <f>D145</f>
        <v>29068.7</v>
      </c>
      <c r="E144" s="71">
        <f t="shared" si="4"/>
        <v>318.2000000000007</v>
      </c>
      <c r="F144" s="10">
        <f>F145</f>
        <v>30410.3</v>
      </c>
      <c r="G144" s="71">
        <f t="shared" si="5"/>
        <v>1341.5999999999985</v>
      </c>
      <c r="H144" s="10">
        <f t="shared" si="6"/>
        <v>104.61527347284192</v>
      </c>
      <c r="I144" s="10">
        <f>I145</f>
        <v>0</v>
      </c>
    </row>
    <row r="145" spans="1:9" ht="25.5">
      <c r="A145" s="13" t="s">
        <v>397</v>
      </c>
      <c r="B145" s="35" t="s">
        <v>264</v>
      </c>
      <c r="C145" s="14">
        <v>28750.5</v>
      </c>
      <c r="D145" s="14">
        <v>29068.7</v>
      </c>
      <c r="E145" s="72">
        <f t="shared" si="4"/>
        <v>318.2000000000007</v>
      </c>
      <c r="F145" s="14">
        <v>30410.3</v>
      </c>
      <c r="G145" s="72">
        <f t="shared" si="5"/>
        <v>1341.5999999999985</v>
      </c>
      <c r="H145" s="14">
        <f t="shared" si="6"/>
        <v>104.61527347284192</v>
      </c>
      <c r="I145" s="14"/>
    </row>
    <row r="146" spans="1:9" s="57" customFormat="1" ht="12.75">
      <c r="A146" s="61" t="s">
        <v>157</v>
      </c>
      <c r="B146" s="40" t="s">
        <v>158</v>
      </c>
      <c r="C146" s="10">
        <f>C147+C149</f>
        <v>364.6</v>
      </c>
      <c r="D146" s="10">
        <f>D147+D149</f>
        <v>10492.5</v>
      </c>
      <c r="E146" s="71">
        <f t="shared" si="4"/>
        <v>10127.9</v>
      </c>
      <c r="F146" s="10">
        <f>F147+F149</f>
        <v>10336.5</v>
      </c>
      <c r="G146" s="71">
        <f t="shared" si="5"/>
        <v>-156</v>
      </c>
      <c r="H146" s="10">
        <f t="shared" si="6"/>
        <v>98.5132237312366</v>
      </c>
      <c r="I146" s="10">
        <f>I147+I149</f>
        <v>0</v>
      </c>
    </row>
    <row r="147" spans="1:9" s="18" customFormat="1" ht="25.5">
      <c r="A147" s="15" t="s">
        <v>258</v>
      </c>
      <c r="B147" s="36" t="s">
        <v>259</v>
      </c>
      <c r="C147" s="16">
        <f>C148</f>
        <v>364.6</v>
      </c>
      <c r="D147" s="16">
        <f>D148</f>
        <v>564.4</v>
      </c>
      <c r="E147" s="74">
        <f t="shared" si="4"/>
        <v>199.79999999999995</v>
      </c>
      <c r="F147" s="16">
        <f>F148</f>
        <v>556.4</v>
      </c>
      <c r="G147" s="74">
        <f t="shared" si="5"/>
        <v>-8</v>
      </c>
      <c r="H147" s="16">
        <f t="shared" si="6"/>
        <v>98.58256555634301</v>
      </c>
      <c r="I147" s="16">
        <f>I148</f>
        <v>0</v>
      </c>
    </row>
    <row r="148" spans="1:9" ht="25.5">
      <c r="A148" s="13" t="s">
        <v>260</v>
      </c>
      <c r="B148" s="35" t="s">
        <v>445</v>
      </c>
      <c r="C148" s="14">
        <v>364.6</v>
      </c>
      <c r="D148" s="14">
        <v>564.4</v>
      </c>
      <c r="E148" s="72">
        <f t="shared" si="4"/>
        <v>199.79999999999995</v>
      </c>
      <c r="F148" s="14">
        <v>556.4</v>
      </c>
      <c r="G148" s="72">
        <f t="shared" si="5"/>
        <v>-8</v>
      </c>
      <c r="H148" s="14">
        <f t="shared" si="6"/>
        <v>98.58256555634301</v>
      </c>
      <c r="I148" s="14"/>
    </row>
    <row r="149" spans="1:9" s="18" customFormat="1" ht="12.75">
      <c r="A149" s="15" t="s">
        <v>398</v>
      </c>
      <c r="B149" s="36" t="s">
        <v>399</v>
      </c>
      <c r="C149" s="16">
        <f>C150</f>
        <v>0</v>
      </c>
      <c r="D149" s="16">
        <f>D150</f>
        <v>9928.1</v>
      </c>
      <c r="E149" s="74">
        <f t="shared" si="4"/>
        <v>9928.1</v>
      </c>
      <c r="F149" s="16">
        <f>F150</f>
        <v>9780.1</v>
      </c>
      <c r="G149" s="74">
        <f t="shared" si="5"/>
        <v>-148</v>
      </c>
      <c r="H149" s="16">
        <f t="shared" si="6"/>
        <v>98.50928173567954</v>
      </c>
      <c r="I149" s="16">
        <f>I150</f>
        <v>0</v>
      </c>
    </row>
    <row r="150" spans="1:9" ht="12.75">
      <c r="A150" s="13" t="s">
        <v>400</v>
      </c>
      <c r="B150" s="35" t="s">
        <v>265</v>
      </c>
      <c r="C150" s="14">
        <v>0</v>
      </c>
      <c r="D150" s="14">
        <v>9928.1</v>
      </c>
      <c r="E150" s="72">
        <f t="shared" si="4"/>
        <v>9928.1</v>
      </c>
      <c r="F150" s="14">
        <v>9780.1</v>
      </c>
      <c r="G150" s="72">
        <f t="shared" si="5"/>
        <v>-148</v>
      </c>
      <c r="H150" s="14">
        <f t="shared" si="6"/>
        <v>98.50928173567954</v>
      </c>
      <c r="I150" s="14"/>
    </row>
    <row r="151" spans="1:9" ht="25.5">
      <c r="A151" s="9" t="s">
        <v>401</v>
      </c>
      <c r="B151" s="34" t="s">
        <v>402</v>
      </c>
      <c r="C151" s="10">
        <f>C152+C154+C162</f>
        <v>44304.4</v>
      </c>
      <c r="D151" s="10">
        <f>D152+D154+D162</f>
        <v>73479.3</v>
      </c>
      <c r="E151" s="71">
        <f t="shared" si="4"/>
        <v>29174.9</v>
      </c>
      <c r="F151" s="10">
        <f>F152+F154+F162</f>
        <v>59761.700000000004</v>
      </c>
      <c r="G151" s="71">
        <f t="shared" si="5"/>
        <v>-13717.599999999999</v>
      </c>
      <c r="H151" s="10">
        <f t="shared" si="6"/>
        <v>81.33134093547434</v>
      </c>
      <c r="I151" s="10">
        <f>I152+I154+I162</f>
        <v>0</v>
      </c>
    </row>
    <row r="152" spans="1:9" s="57" customFormat="1" ht="12.75">
      <c r="A152" s="11" t="s">
        <v>403</v>
      </c>
      <c r="B152" s="34" t="s">
        <v>404</v>
      </c>
      <c r="C152" s="10">
        <f>C153</f>
        <v>200</v>
      </c>
      <c r="D152" s="10">
        <f>D153</f>
        <v>200</v>
      </c>
      <c r="E152" s="71">
        <f t="shared" si="4"/>
        <v>0</v>
      </c>
      <c r="F152" s="10">
        <f>F153</f>
        <v>652.5</v>
      </c>
      <c r="G152" s="71">
        <f t="shared" si="5"/>
        <v>452.5</v>
      </c>
      <c r="H152" s="10">
        <f t="shared" si="6"/>
        <v>326.25</v>
      </c>
      <c r="I152" s="10">
        <f>I153</f>
        <v>0</v>
      </c>
    </row>
    <row r="153" spans="1:9" ht="25.5">
      <c r="A153" s="25" t="s">
        <v>405</v>
      </c>
      <c r="B153" s="42" t="s">
        <v>406</v>
      </c>
      <c r="C153" s="14">
        <v>200</v>
      </c>
      <c r="D153" s="14">
        <v>200</v>
      </c>
      <c r="E153" s="72">
        <f t="shared" si="4"/>
        <v>0</v>
      </c>
      <c r="F153" s="14">
        <v>652.5</v>
      </c>
      <c r="G153" s="72">
        <f t="shared" si="5"/>
        <v>452.5</v>
      </c>
      <c r="H153" s="14">
        <f t="shared" si="6"/>
        <v>326.25</v>
      </c>
      <c r="I153" s="14"/>
    </row>
    <row r="154" spans="1:9" s="57" customFormat="1" ht="66.75" customHeight="1">
      <c r="A154" s="11" t="s">
        <v>407</v>
      </c>
      <c r="B154" s="34" t="s">
        <v>313</v>
      </c>
      <c r="C154" s="10">
        <f>C155+C160</f>
        <v>37970.4</v>
      </c>
      <c r="D154" s="10">
        <f>D155+D160</f>
        <v>65579.3</v>
      </c>
      <c r="E154" s="71">
        <f t="shared" si="4"/>
        <v>27608.9</v>
      </c>
      <c r="F154" s="10">
        <f>F155+F160</f>
        <v>47190.200000000004</v>
      </c>
      <c r="G154" s="71">
        <f t="shared" si="5"/>
        <v>-18389.1</v>
      </c>
      <c r="H154" s="10">
        <f t="shared" si="6"/>
        <v>71.9589870584163</v>
      </c>
      <c r="I154" s="10">
        <f>I155+I160</f>
        <v>0</v>
      </c>
    </row>
    <row r="155" spans="1:9" s="18" customFormat="1" ht="63.75">
      <c r="A155" s="28" t="s">
        <v>408</v>
      </c>
      <c r="B155" s="38" t="s">
        <v>146</v>
      </c>
      <c r="C155" s="16">
        <f>C157+C156+C158+C159+C160</f>
        <v>37970.4</v>
      </c>
      <c r="D155" s="16">
        <f>D157+D156+D158+D159</f>
        <v>65579</v>
      </c>
      <c r="E155" s="16">
        <f>E157+E156+E158+E159</f>
        <v>27608.6</v>
      </c>
      <c r="F155" s="16">
        <f>F157+F156+F158+F159</f>
        <v>47189.9</v>
      </c>
      <c r="G155" s="74">
        <f t="shared" si="5"/>
        <v>-18389.1</v>
      </c>
      <c r="H155" s="16">
        <f t="shared" si="6"/>
        <v>71.95885878101221</v>
      </c>
      <c r="I155" s="16">
        <f>I157+I156</f>
        <v>0</v>
      </c>
    </row>
    <row r="156" spans="1:9" ht="63.75">
      <c r="A156" s="25" t="s">
        <v>168</v>
      </c>
      <c r="B156" s="42" t="s">
        <v>167</v>
      </c>
      <c r="C156" s="14">
        <v>0</v>
      </c>
      <c r="D156" s="14">
        <v>43.1</v>
      </c>
      <c r="E156" s="72">
        <f t="shared" si="4"/>
        <v>43.1</v>
      </c>
      <c r="F156" s="14">
        <v>43.1</v>
      </c>
      <c r="G156" s="72">
        <f t="shared" si="5"/>
        <v>0</v>
      </c>
      <c r="H156" s="14">
        <f t="shared" si="6"/>
        <v>100</v>
      </c>
      <c r="I156" s="14"/>
    </row>
    <row r="157" spans="1:9" ht="96.75" customHeight="1">
      <c r="A157" s="25" t="s">
        <v>558</v>
      </c>
      <c r="B157" s="42" t="s">
        <v>555</v>
      </c>
      <c r="C157" s="14">
        <v>4447.7</v>
      </c>
      <c r="D157" s="14">
        <v>22673.3</v>
      </c>
      <c r="E157" s="72">
        <f t="shared" si="4"/>
        <v>18225.6</v>
      </c>
      <c r="F157" s="14">
        <v>6822.9</v>
      </c>
      <c r="G157" s="72">
        <f t="shared" si="5"/>
        <v>-15850.4</v>
      </c>
      <c r="H157" s="14">
        <f t="shared" si="6"/>
        <v>30.092223011207015</v>
      </c>
      <c r="I157" s="14"/>
    </row>
    <row r="158" spans="1:9" ht="93.75" customHeight="1">
      <c r="A158" s="25" t="s">
        <v>559</v>
      </c>
      <c r="B158" s="42" t="s">
        <v>556</v>
      </c>
      <c r="C158" s="14">
        <v>1586.7</v>
      </c>
      <c r="D158" s="14">
        <v>1586.7</v>
      </c>
      <c r="E158" s="72">
        <f t="shared" si="4"/>
        <v>0</v>
      </c>
      <c r="F158" s="14">
        <v>809.1</v>
      </c>
      <c r="G158" s="72">
        <f t="shared" si="5"/>
        <v>-777.6</v>
      </c>
      <c r="H158" s="14">
        <f t="shared" si="6"/>
        <v>50.992626205331824</v>
      </c>
      <c r="I158" s="14"/>
    </row>
    <row r="159" spans="1:9" ht="102">
      <c r="A159" s="25" t="s">
        <v>560</v>
      </c>
      <c r="B159" s="42" t="s">
        <v>557</v>
      </c>
      <c r="C159" s="14">
        <v>31936</v>
      </c>
      <c r="D159" s="14">
        <v>41275.9</v>
      </c>
      <c r="E159" s="72">
        <f t="shared" si="4"/>
        <v>9339.900000000001</v>
      </c>
      <c r="F159" s="14">
        <v>39514.8</v>
      </c>
      <c r="G159" s="72">
        <f t="shared" si="5"/>
        <v>-1761.0999999999985</v>
      </c>
      <c r="H159" s="14">
        <f t="shared" si="6"/>
        <v>95.73334560845433</v>
      </c>
      <c r="I159" s="14"/>
    </row>
    <row r="160" spans="1:9" s="18" customFormat="1" ht="71.25" customHeight="1">
      <c r="A160" s="28" t="s">
        <v>409</v>
      </c>
      <c r="B160" s="38" t="s">
        <v>147</v>
      </c>
      <c r="C160" s="16">
        <f>C161</f>
        <v>0</v>
      </c>
      <c r="D160" s="16">
        <f>D161</f>
        <v>0.3</v>
      </c>
      <c r="E160" s="74">
        <f t="shared" si="4"/>
        <v>0.3</v>
      </c>
      <c r="F160" s="16">
        <f>F161</f>
        <v>0.3</v>
      </c>
      <c r="G160" s="74">
        <f t="shared" si="5"/>
        <v>0</v>
      </c>
      <c r="H160" s="16">
        <f t="shared" si="6"/>
        <v>100</v>
      </c>
      <c r="I160" s="16">
        <f>I161</f>
        <v>0</v>
      </c>
    </row>
    <row r="161" spans="1:9" ht="63.75">
      <c r="A161" s="25" t="s">
        <v>410</v>
      </c>
      <c r="B161" s="42" t="s">
        <v>148</v>
      </c>
      <c r="C161" s="14">
        <v>0</v>
      </c>
      <c r="D161" s="14">
        <v>0.3</v>
      </c>
      <c r="E161" s="72">
        <f t="shared" si="4"/>
        <v>0.3</v>
      </c>
      <c r="F161" s="14">
        <v>0.3</v>
      </c>
      <c r="G161" s="72">
        <f t="shared" si="5"/>
        <v>0</v>
      </c>
      <c r="H161" s="14">
        <f t="shared" si="6"/>
        <v>100</v>
      </c>
      <c r="I161" s="14"/>
    </row>
    <row r="162" spans="1:9" s="57" customFormat="1" ht="25.5">
      <c r="A162" s="65" t="s">
        <v>411</v>
      </c>
      <c r="B162" s="45" t="s">
        <v>314</v>
      </c>
      <c r="C162" s="31">
        <f>C163</f>
        <v>6134</v>
      </c>
      <c r="D162" s="31">
        <f>D163</f>
        <v>7700</v>
      </c>
      <c r="E162" s="76">
        <f t="shared" si="4"/>
        <v>1566</v>
      </c>
      <c r="F162" s="31">
        <f>F163</f>
        <v>11919</v>
      </c>
      <c r="G162" s="76">
        <f t="shared" si="5"/>
        <v>4219</v>
      </c>
      <c r="H162" s="31">
        <f t="shared" si="6"/>
        <v>154.7922077922078</v>
      </c>
      <c r="I162" s="31">
        <f>I163</f>
        <v>0</v>
      </c>
    </row>
    <row r="163" spans="1:9" s="18" customFormat="1" ht="25.5">
      <c r="A163" s="26" t="s">
        <v>412</v>
      </c>
      <c r="B163" s="43" t="s">
        <v>413</v>
      </c>
      <c r="C163" s="16">
        <f>C164</f>
        <v>6134</v>
      </c>
      <c r="D163" s="16">
        <f>D164</f>
        <v>7700</v>
      </c>
      <c r="E163" s="74">
        <f t="shared" si="4"/>
        <v>1566</v>
      </c>
      <c r="F163" s="16">
        <f>F164</f>
        <v>11919</v>
      </c>
      <c r="G163" s="74">
        <f t="shared" si="5"/>
        <v>4219</v>
      </c>
      <c r="H163" s="16">
        <f t="shared" si="6"/>
        <v>154.7922077922078</v>
      </c>
      <c r="I163" s="16">
        <f>I164</f>
        <v>0</v>
      </c>
    </row>
    <row r="164" spans="1:9" ht="38.25">
      <c r="A164" s="29" t="s">
        <v>414</v>
      </c>
      <c r="B164" s="42" t="s">
        <v>266</v>
      </c>
      <c r="C164" s="14">
        <v>6134</v>
      </c>
      <c r="D164" s="14">
        <v>7700</v>
      </c>
      <c r="E164" s="72">
        <f t="shared" si="4"/>
        <v>1566</v>
      </c>
      <c r="F164" s="14">
        <v>11919</v>
      </c>
      <c r="G164" s="72">
        <f t="shared" si="5"/>
        <v>4219</v>
      </c>
      <c r="H164" s="14">
        <f t="shared" si="6"/>
        <v>154.7922077922078</v>
      </c>
      <c r="I164" s="14"/>
    </row>
    <row r="165" spans="1:9" ht="12.75">
      <c r="A165" s="9" t="s">
        <v>415</v>
      </c>
      <c r="B165" s="34" t="s">
        <v>416</v>
      </c>
      <c r="C165" s="10">
        <f>C166</f>
        <v>200</v>
      </c>
      <c r="D165" s="10">
        <f>D166</f>
        <v>10674.4</v>
      </c>
      <c r="E165" s="71">
        <f t="shared" si="4"/>
        <v>10474.4</v>
      </c>
      <c r="F165" s="10">
        <f>F166</f>
        <v>10921.7</v>
      </c>
      <c r="G165" s="71">
        <f t="shared" si="5"/>
        <v>247.3000000000011</v>
      </c>
      <c r="H165" s="10">
        <f t="shared" si="6"/>
        <v>102.31675785055836</v>
      </c>
      <c r="I165" s="10">
        <f>I166</f>
        <v>0</v>
      </c>
    </row>
    <row r="166" spans="1:9" s="57" customFormat="1" ht="31.5" customHeight="1">
      <c r="A166" s="11" t="s">
        <v>417</v>
      </c>
      <c r="B166" s="34" t="s">
        <v>418</v>
      </c>
      <c r="C166" s="10">
        <f>C167</f>
        <v>200</v>
      </c>
      <c r="D166" s="10">
        <f>D167</f>
        <v>10674.4</v>
      </c>
      <c r="E166" s="71">
        <f t="shared" si="4"/>
        <v>10474.4</v>
      </c>
      <c r="F166" s="10">
        <f>F167</f>
        <v>10921.7</v>
      </c>
      <c r="G166" s="71">
        <f t="shared" si="5"/>
        <v>247.3000000000011</v>
      </c>
      <c r="H166" s="10">
        <f t="shared" si="6"/>
        <v>102.31675785055836</v>
      </c>
      <c r="I166" s="10">
        <f>I167</f>
        <v>0</v>
      </c>
    </row>
    <row r="167" spans="1:9" ht="38.25">
      <c r="A167" s="25" t="s">
        <v>419</v>
      </c>
      <c r="B167" s="53" t="s">
        <v>267</v>
      </c>
      <c r="C167" s="14">
        <v>200</v>
      </c>
      <c r="D167" s="14">
        <v>10674.4</v>
      </c>
      <c r="E167" s="72">
        <f t="shared" si="4"/>
        <v>10474.4</v>
      </c>
      <c r="F167" s="14">
        <v>10921.7</v>
      </c>
      <c r="G167" s="72">
        <f t="shared" si="5"/>
        <v>247.3000000000011</v>
      </c>
      <c r="H167" s="14">
        <f t="shared" si="6"/>
        <v>102.31675785055836</v>
      </c>
      <c r="I167" s="14"/>
    </row>
    <row r="168" spans="1:9" ht="12.75">
      <c r="A168" s="9" t="s">
        <v>420</v>
      </c>
      <c r="B168" s="34" t="s">
        <v>421</v>
      </c>
      <c r="C168" s="10">
        <f>C169+C172+C173+C178+C181+C190+C191+C192+C205+C196+C199+C200+C176+C201+C203</f>
        <v>7048.6</v>
      </c>
      <c r="D168" s="10">
        <f>D169+D172+D173+D178+D181+D190+D191+D192+D205+D196+D199+D200+D176+D201+D203</f>
        <v>20558.8</v>
      </c>
      <c r="E168" s="71">
        <f t="shared" si="4"/>
        <v>13510.199999999999</v>
      </c>
      <c r="F168" s="10">
        <f>F169+F172+F173+F178+F181+F190+F191+F192+F205+F196+F199+F200+F176+F201+F203</f>
        <v>21348</v>
      </c>
      <c r="G168" s="71">
        <f t="shared" si="5"/>
        <v>789.2000000000007</v>
      </c>
      <c r="H168" s="10">
        <f t="shared" si="6"/>
        <v>103.83874545206919</v>
      </c>
      <c r="I168" s="10">
        <f>I169+I172+I173+I178+I181+I190+I191+I192+I205+I196+I199+I200+I176+I201+I203</f>
        <v>0</v>
      </c>
    </row>
    <row r="169" spans="1:9" s="57" customFormat="1" ht="25.5">
      <c r="A169" s="61" t="s">
        <v>422</v>
      </c>
      <c r="B169" s="45" t="s">
        <v>423</v>
      </c>
      <c r="C169" s="31">
        <f>C170+C171</f>
        <v>375</v>
      </c>
      <c r="D169" s="31">
        <f>D170+D171</f>
        <v>310</v>
      </c>
      <c r="E169" s="76">
        <f t="shared" si="4"/>
        <v>-65</v>
      </c>
      <c r="F169" s="31">
        <f>F170+F171</f>
        <v>356.8</v>
      </c>
      <c r="G169" s="76">
        <f t="shared" si="5"/>
        <v>46.80000000000001</v>
      </c>
      <c r="H169" s="31">
        <f t="shared" si="6"/>
        <v>115.0967741935484</v>
      </c>
      <c r="I169" s="31">
        <f>I170+I171</f>
        <v>0</v>
      </c>
    </row>
    <row r="170" spans="1:9" ht="82.5" customHeight="1">
      <c r="A170" s="30" t="s">
        <v>561</v>
      </c>
      <c r="B170" s="42" t="s">
        <v>586</v>
      </c>
      <c r="C170" s="17">
        <v>350</v>
      </c>
      <c r="D170" s="17">
        <v>285</v>
      </c>
      <c r="E170" s="73">
        <f t="shared" si="4"/>
        <v>-65</v>
      </c>
      <c r="F170" s="17">
        <v>338.5</v>
      </c>
      <c r="G170" s="73">
        <f t="shared" si="5"/>
        <v>53.5</v>
      </c>
      <c r="H170" s="17">
        <f t="shared" si="6"/>
        <v>118.7719298245614</v>
      </c>
      <c r="I170" s="17"/>
    </row>
    <row r="171" spans="1:9" ht="69.75" customHeight="1">
      <c r="A171" s="30" t="s">
        <v>562</v>
      </c>
      <c r="B171" s="42" t="s">
        <v>587</v>
      </c>
      <c r="C171" s="17">
        <v>25</v>
      </c>
      <c r="D171" s="17">
        <v>25</v>
      </c>
      <c r="E171" s="73">
        <f t="shared" si="4"/>
        <v>0</v>
      </c>
      <c r="F171" s="17">
        <v>18.3</v>
      </c>
      <c r="G171" s="73">
        <f t="shared" si="5"/>
        <v>-6.699999999999999</v>
      </c>
      <c r="H171" s="17">
        <f t="shared" si="6"/>
        <v>73.2</v>
      </c>
      <c r="I171" s="17"/>
    </row>
    <row r="172" spans="1:9" s="57" customFormat="1" ht="81" customHeight="1">
      <c r="A172" s="61" t="s">
        <v>563</v>
      </c>
      <c r="B172" s="45" t="s">
        <v>588</v>
      </c>
      <c r="C172" s="31">
        <v>130</v>
      </c>
      <c r="D172" s="31">
        <v>510</v>
      </c>
      <c r="E172" s="76">
        <f t="shared" si="4"/>
        <v>380</v>
      </c>
      <c r="F172" s="31">
        <v>529.7</v>
      </c>
      <c r="G172" s="76">
        <f t="shared" si="5"/>
        <v>19.700000000000045</v>
      </c>
      <c r="H172" s="31">
        <f t="shared" si="6"/>
        <v>103.86274509803923</v>
      </c>
      <c r="I172" s="31"/>
    </row>
    <row r="173" spans="1:9" s="57" customFormat="1" ht="51">
      <c r="A173" s="61" t="s">
        <v>430</v>
      </c>
      <c r="B173" s="45" t="s">
        <v>431</v>
      </c>
      <c r="C173" s="31">
        <f>C175+C174</f>
        <v>70</v>
      </c>
      <c r="D173" s="31">
        <f>D175+D174</f>
        <v>100</v>
      </c>
      <c r="E173" s="76">
        <f>E175+E174</f>
        <v>-70</v>
      </c>
      <c r="F173" s="31">
        <f>F175+F174</f>
        <v>50</v>
      </c>
      <c r="G173" s="76">
        <f>G175+G174</f>
        <v>0</v>
      </c>
      <c r="H173" s="31">
        <f t="shared" si="6"/>
        <v>50</v>
      </c>
      <c r="I173" s="31">
        <f>I175+I174</f>
        <v>0</v>
      </c>
    </row>
    <row r="174" spans="1:9" s="21" customFormat="1" ht="69.75" customHeight="1">
      <c r="A174" s="30" t="s">
        <v>564</v>
      </c>
      <c r="B174" s="44" t="s">
        <v>579</v>
      </c>
      <c r="C174" s="17">
        <v>0</v>
      </c>
      <c r="D174" s="17">
        <v>100</v>
      </c>
      <c r="E174" s="73"/>
      <c r="F174" s="17">
        <v>50</v>
      </c>
      <c r="G174" s="73"/>
      <c r="H174" s="17">
        <f t="shared" si="6"/>
        <v>50</v>
      </c>
      <c r="I174" s="17"/>
    </row>
    <row r="175" spans="1:9" s="21" customFormat="1" ht="76.5">
      <c r="A175" s="30" t="s">
        <v>565</v>
      </c>
      <c r="B175" s="44" t="s">
        <v>580</v>
      </c>
      <c r="C175" s="17">
        <v>70</v>
      </c>
      <c r="D175" s="17">
        <v>0</v>
      </c>
      <c r="E175" s="73">
        <f t="shared" si="4"/>
        <v>-70</v>
      </c>
      <c r="F175" s="17">
        <v>0</v>
      </c>
      <c r="G175" s="73">
        <f t="shared" si="5"/>
        <v>0</v>
      </c>
      <c r="H175" s="17"/>
      <c r="I175" s="17"/>
    </row>
    <row r="176" spans="1:9" s="57" customFormat="1" ht="38.25">
      <c r="A176" s="61" t="s">
        <v>432</v>
      </c>
      <c r="B176" s="45" t="s">
        <v>9</v>
      </c>
      <c r="C176" s="31">
        <f>C177</f>
        <v>0</v>
      </c>
      <c r="D176" s="31">
        <f>D177</f>
        <v>1.7</v>
      </c>
      <c r="E176" s="76">
        <f t="shared" si="4"/>
        <v>1.7</v>
      </c>
      <c r="F176" s="31">
        <f>F177</f>
        <v>1.7</v>
      </c>
      <c r="G176" s="76">
        <f t="shared" si="5"/>
        <v>0</v>
      </c>
      <c r="H176" s="31">
        <f t="shared" si="6"/>
        <v>100</v>
      </c>
      <c r="I176" s="31">
        <f>I177</f>
        <v>0</v>
      </c>
    </row>
    <row r="177" spans="1:9" ht="67.5" customHeight="1">
      <c r="A177" s="30" t="s">
        <v>566</v>
      </c>
      <c r="B177" s="44" t="s">
        <v>583</v>
      </c>
      <c r="C177" s="17">
        <v>0</v>
      </c>
      <c r="D177" s="17">
        <v>1.7</v>
      </c>
      <c r="E177" s="73">
        <f t="shared" si="4"/>
        <v>1.7</v>
      </c>
      <c r="F177" s="17">
        <v>1.7</v>
      </c>
      <c r="G177" s="73">
        <f t="shared" si="5"/>
        <v>0</v>
      </c>
      <c r="H177" s="17">
        <f t="shared" si="6"/>
        <v>100</v>
      </c>
      <c r="I177" s="17"/>
    </row>
    <row r="178" spans="1:9" ht="25.5" hidden="1">
      <c r="A178" s="19" t="s">
        <v>10</v>
      </c>
      <c r="B178" s="43" t="s">
        <v>11</v>
      </c>
      <c r="C178" s="17">
        <f>C179</f>
        <v>0</v>
      </c>
      <c r="D178" s="17">
        <f>D179</f>
        <v>0</v>
      </c>
      <c r="E178" s="73">
        <f t="shared" si="4"/>
        <v>0</v>
      </c>
      <c r="F178" s="17">
        <f>F179</f>
        <v>0</v>
      </c>
      <c r="G178" s="73">
        <f t="shared" si="5"/>
        <v>0</v>
      </c>
      <c r="H178" s="17" t="e">
        <f t="shared" si="6"/>
        <v>#DIV/0!</v>
      </c>
      <c r="I178" s="17">
        <f>I179</f>
        <v>0</v>
      </c>
    </row>
    <row r="179" spans="1:9" ht="38.25" hidden="1">
      <c r="A179" s="30" t="s">
        <v>12</v>
      </c>
      <c r="B179" s="44" t="s">
        <v>13</v>
      </c>
      <c r="C179" s="17"/>
      <c r="D179" s="17"/>
      <c r="E179" s="73">
        <f t="shared" si="4"/>
        <v>0</v>
      </c>
      <c r="F179" s="17"/>
      <c r="G179" s="73">
        <f t="shared" si="5"/>
        <v>0</v>
      </c>
      <c r="H179" s="17" t="e">
        <f t="shared" si="6"/>
        <v>#DIV/0!</v>
      </c>
      <c r="I179" s="17"/>
    </row>
    <row r="180" spans="1:9" ht="51" hidden="1">
      <c r="A180" s="30" t="s">
        <v>249</v>
      </c>
      <c r="B180" s="44" t="s">
        <v>2</v>
      </c>
      <c r="C180" s="17"/>
      <c r="D180" s="17"/>
      <c r="E180" s="73">
        <f t="shared" si="4"/>
        <v>0</v>
      </c>
      <c r="F180" s="17"/>
      <c r="G180" s="73">
        <f t="shared" si="5"/>
        <v>0</v>
      </c>
      <c r="H180" s="17" t="e">
        <f aca="true" t="shared" si="8" ref="H180:H243">F180/D180*100</f>
        <v>#DIV/0!</v>
      </c>
      <c r="I180" s="17"/>
    </row>
    <row r="181" spans="1:9" s="57" customFormat="1" ht="81" customHeight="1">
      <c r="A181" s="61" t="s">
        <v>170</v>
      </c>
      <c r="B181" s="45" t="s">
        <v>372</v>
      </c>
      <c r="C181" s="31">
        <f>C182+C183+C185+C186+C188+C184</f>
        <v>98.6</v>
      </c>
      <c r="D181" s="31">
        <f>D182+D183+D185+D186+D188+D184</f>
        <v>171.6</v>
      </c>
      <c r="E181" s="76">
        <f aca="true" t="shared" si="9" ref="E181:E246">D181-C181</f>
        <v>73</v>
      </c>
      <c r="F181" s="31">
        <f>F182+F183+F185+F186+F188+F184</f>
        <v>149.6</v>
      </c>
      <c r="G181" s="76">
        <f aca="true" t="shared" si="10" ref="G181:G246">F181-D181</f>
        <v>-22</v>
      </c>
      <c r="H181" s="31">
        <f t="shared" si="8"/>
        <v>87.17948717948718</v>
      </c>
      <c r="I181" s="31">
        <f>I182+I183+I185+I186+I188+I184</f>
        <v>0</v>
      </c>
    </row>
    <row r="182" spans="1:9" ht="25.5" hidden="1">
      <c r="A182" s="30" t="s">
        <v>14</v>
      </c>
      <c r="B182" s="44" t="s">
        <v>203</v>
      </c>
      <c r="C182" s="17"/>
      <c r="D182" s="17"/>
      <c r="E182" s="73">
        <f t="shared" si="9"/>
        <v>0</v>
      </c>
      <c r="F182" s="17"/>
      <c r="G182" s="73">
        <f t="shared" si="10"/>
        <v>0</v>
      </c>
      <c r="H182" s="17" t="e">
        <f t="shared" si="8"/>
        <v>#DIV/0!</v>
      </c>
      <c r="I182" s="17"/>
    </row>
    <row r="183" spans="1:9" s="18" customFormat="1" ht="63.75">
      <c r="A183" s="30" t="s">
        <v>567</v>
      </c>
      <c r="B183" s="44" t="s">
        <v>589</v>
      </c>
      <c r="C183" s="17">
        <v>0</v>
      </c>
      <c r="D183" s="17">
        <v>2</v>
      </c>
      <c r="E183" s="73">
        <f t="shared" si="9"/>
        <v>2</v>
      </c>
      <c r="F183" s="17">
        <v>7.5</v>
      </c>
      <c r="G183" s="73">
        <f t="shared" si="10"/>
        <v>5.5</v>
      </c>
      <c r="H183" s="17">
        <f t="shared" si="8"/>
        <v>375</v>
      </c>
      <c r="I183" s="17"/>
    </row>
    <row r="184" spans="1:9" ht="51">
      <c r="A184" s="30" t="s">
        <v>568</v>
      </c>
      <c r="B184" s="44" t="s">
        <v>578</v>
      </c>
      <c r="C184" s="17">
        <v>0</v>
      </c>
      <c r="D184" s="17">
        <v>1.5</v>
      </c>
      <c r="E184" s="73">
        <f t="shared" si="9"/>
        <v>1.5</v>
      </c>
      <c r="F184" s="17">
        <v>1.5</v>
      </c>
      <c r="G184" s="73">
        <f t="shared" si="10"/>
        <v>0</v>
      </c>
      <c r="H184" s="17">
        <f t="shared" si="8"/>
        <v>100</v>
      </c>
      <c r="I184" s="17"/>
    </row>
    <row r="185" spans="1:9" ht="51">
      <c r="A185" s="30" t="s">
        <v>569</v>
      </c>
      <c r="B185" s="44" t="s">
        <v>584</v>
      </c>
      <c r="C185" s="17">
        <v>98.6</v>
      </c>
      <c r="D185" s="17">
        <v>168.1</v>
      </c>
      <c r="E185" s="73">
        <f t="shared" si="9"/>
        <v>69.5</v>
      </c>
      <c r="F185" s="17">
        <v>140.6</v>
      </c>
      <c r="G185" s="73">
        <f t="shared" si="10"/>
        <v>-27.5</v>
      </c>
      <c r="H185" s="17">
        <f t="shared" si="8"/>
        <v>83.64069006543724</v>
      </c>
      <c r="I185" s="17"/>
    </row>
    <row r="186" spans="1:9" ht="25.5" hidden="1">
      <c r="A186" s="30" t="s">
        <v>204</v>
      </c>
      <c r="B186" s="44" t="s">
        <v>205</v>
      </c>
      <c r="C186" s="17">
        <f>C187</f>
        <v>0</v>
      </c>
      <c r="D186" s="17">
        <f>D187</f>
        <v>0</v>
      </c>
      <c r="E186" s="73">
        <f t="shared" si="9"/>
        <v>0</v>
      </c>
      <c r="F186" s="17">
        <f>F187</f>
        <v>0</v>
      </c>
      <c r="G186" s="73">
        <f t="shared" si="10"/>
        <v>0</v>
      </c>
      <c r="H186" s="17" t="e">
        <f t="shared" si="8"/>
        <v>#DIV/0!</v>
      </c>
      <c r="I186" s="17">
        <f>I187</f>
        <v>0</v>
      </c>
    </row>
    <row r="187" spans="1:9" ht="38.25" hidden="1">
      <c r="A187" s="30" t="s">
        <v>206</v>
      </c>
      <c r="B187" s="44" t="s">
        <v>207</v>
      </c>
      <c r="C187" s="17"/>
      <c r="D187" s="17"/>
      <c r="E187" s="73">
        <f t="shared" si="9"/>
        <v>0</v>
      </c>
      <c r="F187" s="17"/>
      <c r="G187" s="73">
        <f t="shared" si="10"/>
        <v>0</v>
      </c>
      <c r="H187" s="17" t="e">
        <f t="shared" si="8"/>
        <v>#DIV/0!</v>
      </c>
      <c r="I187" s="17"/>
    </row>
    <row r="188" spans="1:9" ht="25.5" hidden="1">
      <c r="A188" s="30" t="s">
        <v>208</v>
      </c>
      <c r="B188" s="44" t="s">
        <v>209</v>
      </c>
      <c r="C188" s="17">
        <f>C189</f>
        <v>0</v>
      </c>
      <c r="D188" s="17">
        <f>D189</f>
        <v>0</v>
      </c>
      <c r="E188" s="73">
        <f t="shared" si="9"/>
        <v>0</v>
      </c>
      <c r="F188" s="17">
        <f>F189</f>
        <v>0</v>
      </c>
      <c r="G188" s="73">
        <f t="shared" si="10"/>
        <v>0</v>
      </c>
      <c r="H188" s="17" t="e">
        <f t="shared" si="8"/>
        <v>#DIV/0!</v>
      </c>
      <c r="I188" s="17">
        <f>I189</f>
        <v>0</v>
      </c>
    </row>
    <row r="189" spans="1:9" ht="38.25" hidden="1">
      <c r="A189" s="30" t="s">
        <v>210</v>
      </c>
      <c r="B189" s="44" t="s">
        <v>211</v>
      </c>
      <c r="C189" s="17"/>
      <c r="D189" s="17"/>
      <c r="E189" s="73">
        <f t="shared" si="9"/>
        <v>0</v>
      </c>
      <c r="F189" s="17"/>
      <c r="G189" s="73">
        <f t="shared" si="10"/>
        <v>0</v>
      </c>
      <c r="H189" s="17" t="e">
        <f t="shared" si="8"/>
        <v>#DIV/0!</v>
      </c>
      <c r="I189" s="17"/>
    </row>
    <row r="190" spans="1:9" ht="25.5" hidden="1">
      <c r="A190" s="19" t="s">
        <v>212</v>
      </c>
      <c r="B190" s="43" t="s">
        <v>214</v>
      </c>
      <c r="C190" s="20"/>
      <c r="D190" s="20"/>
      <c r="E190" s="75">
        <f t="shared" si="9"/>
        <v>0</v>
      </c>
      <c r="F190" s="20"/>
      <c r="G190" s="75">
        <f t="shared" si="10"/>
        <v>0</v>
      </c>
      <c r="H190" s="20" t="e">
        <f t="shared" si="8"/>
        <v>#DIV/0!</v>
      </c>
      <c r="I190" s="20"/>
    </row>
    <row r="191" spans="1:9" s="57" customFormat="1" ht="76.5">
      <c r="A191" s="61" t="s">
        <v>570</v>
      </c>
      <c r="B191" s="45" t="s">
        <v>590</v>
      </c>
      <c r="C191" s="31">
        <v>90</v>
      </c>
      <c r="D191" s="31">
        <v>95</v>
      </c>
      <c r="E191" s="76">
        <f t="shared" si="9"/>
        <v>5</v>
      </c>
      <c r="F191" s="31">
        <v>46.9</v>
      </c>
      <c r="G191" s="76">
        <f t="shared" si="10"/>
        <v>-48.1</v>
      </c>
      <c r="H191" s="31">
        <f t="shared" si="8"/>
        <v>49.368421052631575</v>
      </c>
      <c r="I191" s="31">
        <v>0</v>
      </c>
    </row>
    <row r="192" spans="1:9" s="57" customFormat="1" ht="25.5">
      <c r="A192" s="61" t="s">
        <v>215</v>
      </c>
      <c r="B192" s="45" t="s">
        <v>216</v>
      </c>
      <c r="C192" s="31">
        <f>C195</f>
        <v>10</v>
      </c>
      <c r="D192" s="31">
        <f>D195</f>
        <v>280</v>
      </c>
      <c r="E192" s="76">
        <f t="shared" si="9"/>
        <v>270</v>
      </c>
      <c r="F192" s="31">
        <f>F195</f>
        <v>520.3</v>
      </c>
      <c r="G192" s="76">
        <f t="shared" si="10"/>
        <v>240.29999999999995</v>
      </c>
      <c r="H192" s="31">
        <f t="shared" si="8"/>
        <v>185.82142857142856</v>
      </c>
      <c r="I192" s="31">
        <f>I195</f>
        <v>0</v>
      </c>
    </row>
    <row r="193" spans="1:9" s="21" customFormat="1" ht="38.25" hidden="1">
      <c r="A193" s="30" t="s">
        <v>217</v>
      </c>
      <c r="B193" s="44" t="s">
        <v>218</v>
      </c>
      <c r="C193" s="17">
        <f>C194</f>
        <v>0</v>
      </c>
      <c r="D193" s="17">
        <f>D194</f>
        <v>0</v>
      </c>
      <c r="E193" s="73">
        <f t="shared" si="9"/>
        <v>0</v>
      </c>
      <c r="F193" s="17">
        <f>F194</f>
        <v>0</v>
      </c>
      <c r="G193" s="73">
        <f t="shared" si="10"/>
        <v>0</v>
      </c>
      <c r="H193" s="17" t="e">
        <f t="shared" si="8"/>
        <v>#DIV/0!</v>
      </c>
      <c r="I193" s="17">
        <f>I194</f>
        <v>0</v>
      </c>
    </row>
    <row r="194" spans="1:9" s="21" customFormat="1" ht="38.25" hidden="1">
      <c r="A194" s="30" t="s">
        <v>219</v>
      </c>
      <c r="B194" s="44" t="s">
        <v>220</v>
      </c>
      <c r="C194" s="17"/>
      <c r="D194" s="17"/>
      <c r="E194" s="73">
        <f t="shared" si="9"/>
        <v>0</v>
      </c>
      <c r="F194" s="17"/>
      <c r="G194" s="73">
        <f t="shared" si="10"/>
        <v>0</v>
      </c>
      <c r="H194" s="17" t="e">
        <f t="shared" si="8"/>
        <v>#DIV/0!</v>
      </c>
      <c r="I194" s="17"/>
    </row>
    <row r="195" spans="1:9" s="21" customFormat="1" ht="51">
      <c r="A195" s="30" t="s">
        <v>571</v>
      </c>
      <c r="B195" s="44" t="s">
        <v>591</v>
      </c>
      <c r="C195" s="17">
        <v>10</v>
      </c>
      <c r="D195" s="17">
        <v>280</v>
      </c>
      <c r="E195" s="73">
        <f t="shared" si="9"/>
        <v>270</v>
      </c>
      <c r="F195" s="17">
        <v>520.3</v>
      </c>
      <c r="G195" s="73">
        <f t="shared" si="10"/>
        <v>240.29999999999995</v>
      </c>
      <c r="H195" s="17">
        <f t="shared" si="8"/>
        <v>185.82142857142856</v>
      </c>
      <c r="I195" s="17"/>
    </row>
    <row r="196" spans="1:9" s="57" customFormat="1" ht="53.25" customHeight="1">
      <c r="A196" s="61" t="s">
        <v>221</v>
      </c>
      <c r="B196" s="45" t="s">
        <v>446</v>
      </c>
      <c r="C196" s="31">
        <f>SUM(C197:C198)</f>
        <v>0</v>
      </c>
      <c r="D196" s="31">
        <f>SUM(D197:D198)</f>
        <v>2374.7</v>
      </c>
      <c r="E196" s="31">
        <f>SUM(E197:E198)</f>
        <v>2374.7</v>
      </c>
      <c r="F196" s="31">
        <f>SUM(F197:F198)</f>
        <v>2377.3</v>
      </c>
      <c r="G196" s="76">
        <f t="shared" si="10"/>
        <v>2.600000000000364</v>
      </c>
      <c r="H196" s="31">
        <f t="shared" si="8"/>
        <v>100.10948751421233</v>
      </c>
      <c r="I196" s="31">
        <f>I198</f>
        <v>0</v>
      </c>
    </row>
    <row r="197" spans="1:9" s="57" customFormat="1" ht="54" customHeight="1">
      <c r="A197" s="30" t="s">
        <v>222</v>
      </c>
      <c r="B197" s="44" t="s">
        <v>447</v>
      </c>
      <c r="C197" s="17">
        <v>0</v>
      </c>
      <c r="D197" s="17">
        <v>2284.7</v>
      </c>
      <c r="E197" s="73">
        <f>D197-C197</f>
        <v>2284.7</v>
      </c>
      <c r="F197" s="17">
        <v>2287.3</v>
      </c>
      <c r="G197" s="73">
        <f>F197-D197</f>
        <v>2.600000000000364</v>
      </c>
      <c r="H197" s="17">
        <f t="shared" si="8"/>
        <v>100.11380049897143</v>
      </c>
      <c r="I197" s="31"/>
    </row>
    <row r="198" spans="1:9" ht="81" customHeight="1">
      <c r="A198" s="30" t="s">
        <v>572</v>
      </c>
      <c r="B198" s="44" t="s">
        <v>592</v>
      </c>
      <c r="C198" s="17">
        <v>0</v>
      </c>
      <c r="D198" s="17">
        <v>90</v>
      </c>
      <c r="E198" s="73">
        <f t="shared" si="9"/>
        <v>90</v>
      </c>
      <c r="F198" s="17">
        <v>90</v>
      </c>
      <c r="G198" s="73">
        <f t="shared" si="10"/>
        <v>0</v>
      </c>
      <c r="H198" s="17">
        <f t="shared" si="8"/>
        <v>100</v>
      </c>
      <c r="I198" s="17"/>
    </row>
    <row r="199" spans="1:9" s="57" customFormat="1" ht="89.25">
      <c r="A199" s="61" t="s">
        <v>582</v>
      </c>
      <c r="B199" s="45" t="s">
        <v>581</v>
      </c>
      <c r="C199" s="31">
        <v>6</v>
      </c>
      <c r="D199" s="31">
        <v>337.5</v>
      </c>
      <c r="E199" s="76">
        <f t="shared" si="9"/>
        <v>331.5</v>
      </c>
      <c r="F199" s="31">
        <v>385.5</v>
      </c>
      <c r="G199" s="76">
        <f t="shared" si="10"/>
        <v>48</v>
      </c>
      <c r="H199" s="31">
        <f t="shared" si="8"/>
        <v>114.22222222222223</v>
      </c>
      <c r="I199" s="31"/>
    </row>
    <row r="200" spans="1:9" s="57" customFormat="1" ht="67.5" customHeight="1">
      <c r="A200" s="61" t="s">
        <v>585</v>
      </c>
      <c r="B200" s="45" t="s">
        <v>593</v>
      </c>
      <c r="C200" s="31">
        <v>3200</v>
      </c>
      <c r="D200" s="31">
        <v>2500</v>
      </c>
      <c r="E200" s="76">
        <f t="shared" si="9"/>
        <v>-700</v>
      </c>
      <c r="F200" s="31">
        <v>2845.6</v>
      </c>
      <c r="G200" s="76">
        <f t="shared" si="10"/>
        <v>345.5999999999999</v>
      </c>
      <c r="H200" s="31">
        <f t="shared" si="8"/>
        <v>113.824</v>
      </c>
      <c r="I200" s="31"/>
    </row>
    <row r="201" spans="1:9" s="57" customFormat="1" ht="63.75">
      <c r="A201" s="61" t="s">
        <v>182</v>
      </c>
      <c r="B201" s="45" t="s">
        <v>184</v>
      </c>
      <c r="C201" s="31">
        <f>C202</f>
        <v>0</v>
      </c>
      <c r="D201" s="31">
        <f>D202</f>
        <v>283.1</v>
      </c>
      <c r="E201" s="76">
        <f t="shared" si="9"/>
        <v>283.1</v>
      </c>
      <c r="F201" s="31">
        <f>F202</f>
        <v>302</v>
      </c>
      <c r="G201" s="76">
        <f t="shared" si="10"/>
        <v>18.899999999999977</v>
      </c>
      <c r="H201" s="31">
        <f t="shared" si="8"/>
        <v>106.67608618862592</v>
      </c>
      <c r="I201" s="31">
        <f>I202</f>
        <v>0</v>
      </c>
    </row>
    <row r="202" spans="1:9" s="21" customFormat="1" ht="63.75">
      <c r="A202" s="30" t="s">
        <v>183</v>
      </c>
      <c r="B202" s="44" t="s">
        <v>181</v>
      </c>
      <c r="C202" s="17">
        <v>0</v>
      </c>
      <c r="D202" s="17">
        <v>283.1</v>
      </c>
      <c r="E202" s="73">
        <f t="shared" si="9"/>
        <v>283.1</v>
      </c>
      <c r="F202" s="17">
        <v>302</v>
      </c>
      <c r="G202" s="73">
        <f t="shared" si="10"/>
        <v>18.899999999999977</v>
      </c>
      <c r="H202" s="17">
        <f t="shared" si="8"/>
        <v>106.67608618862592</v>
      </c>
      <c r="I202" s="17"/>
    </row>
    <row r="203" spans="1:9" s="57" customFormat="1" ht="38.25">
      <c r="A203" s="61" t="s">
        <v>187</v>
      </c>
      <c r="B203" s="45" t="s">
        <v>188</v>
      </c>
      <c r="C203" s="31">
        <f>C204</f>
        <v>0</v>
      </c>
      <c r="D203" s="31">
        <f>D204</f>
        <v>408</v>
      </c>
      <c r="E203" s="76">
        <f t="shared" si="9"/>
        <v>408</v>
      </c>
      <c r="F203" s="31">
        <f>F204</f>
        <v>484.4</v>
      </c>
      <c r="G203" s="76">
        <f t="shared" si="10"/>
        <v>76.39999999999998</v>
      </c>
      <c r="H203" s="31">
        <f t="shared" si="8"/>
        <v>118.72549019607843</v>
      </c>
      <c r="I203" s="31">
        <f>I204</f>
        <v>0</v>
      </c>
    </row>
    <row r="204" spans="1:9" s="21" customFormat="1" ht="38.25">
      <c r="A204" s="30" t="s">
        <v>186</v>
      </c>
      <c r="B204" s="44" t="s">
        <v>185</v>
      </c>
      <c r="C204" s="17">
        <v>0</v>
      </c>
      <c r="D204" s="17">
        <v>408</v>
      </c>
      <c r="E204" s="73">
        <f t="shared" si="9"/>
        <v>408</v>
      </c>
      <c r="F204" s="17">
        <v>484.4</v>
      </c>
      <c r="G204" s="73">
        <f t="shared" si="10"/>
        <v>76.39999999999998</v>
      </c>
      <c r="H204" s="17">
        <f t="shared" si="8"/>
        <v>118.72549019607843</v>
      </c>
      <c r="I204" s="17"/>
    </row>
    <row r="205" spans="1:9" s="57" customFormat="1" ht="25.5">
      <c r="A205" s="61" t="s">
        <v>15</v>
      </c>
      <c r="B205" s="45" t="s">
        <v>16</v>
      </c>
      <c r="C205" s="31">
        <f>SUM(C206:C207)</f>
        <v>3069</v>
      </c>
      <c r="D205" s="31">
        <f>SUM(D206:D207)</f>
        <v>13187.2</v>
      </c>
      <c r="E205" s="31">
        <f>SUM(E206:E207)</f>
        <v>0</v>
      </c>
      <c r="F205" s="31">
        <f>SUM(F206:F207)</f>
        <v>13298.2</v>
      </c>
      <c r="G205" s="76">
        <f t="shared" si="10"/>
        <v>111</v>
      </c>
      <c r="H205" s="31">
        <f t="shared" si="8"/>
        <v>100.84172530939092</v>
      </c>
      <c r="I205" s="31">
        <f>I206</f>
        <v>0</v>
      </c>
    </row>
    <row r="206" spans="1:9" ht="25.5">
      <c r="A206" s="30" t="s">
        <v>17</v>
      </c>
      <c r="B206" s="44" t="s">
        <v>268</v>
      </c>
      <c r="C206" s="17">
        <v>249</v>
      </c>
      <c r="D206" s="17">
        <v>9592.7</v>
      </c>
      <c r="E206" s="73"/>
      <c r="F206" s="17">
        <v>9638.9</v>
      </c>
      <c r="G206" s="73">
        <f t="shared" si="10"/>
        <v>46.19999999999891</v>
      </c>
      <c r="H206" s="17">
        <f t="shared" si="8"/>
        <v>100.48161622900747</v>
      </c>
      <c r="I206" s="17"/>
    </row>
    <row r="207" spans="1:9" ht="55.5" customHeight="1">
      <c r="A207" s="30" t="s">
        <v>577</v>
      </c>
      <c r="B207" s="44" t="s">
        <v>594</v>
      </c>
      <c r="C207" s="17">
        <v>2820</v>
      </c>
      <c r="D207" s="17">
        <v>3594.5</v>
      </c>
      <c r="E207" s="73"/>
      <c r="F207" s="17">
        <v>3659.3</v>
      </c>
      <c r="G207" s="73">
        <f t="shared" si="10"/>
        <v>64.80000000000018</v>
      </c>
      <c r="H207" s="17">
        <f t="shared" si="8"/>
        <v>101.8027542078175</v>
      </c>
      <c r="I207" s="17"/>
    </row>
    <row r="208" spans="1:9" ht="12.75">
      <c r="A208" s="9" t="s">
        <v>18</v>
      </c>
      <c r="B208" s="33" t="s">
        <v>19</v>
      </c>
      <c r="C208" s="10">
        <f>C209+C211</f>
        <v>20</v>
      </c>
      <c r="D208" s="10">
        <f>D209+D211</f>
        <v>354.1</v>
      </c>
      <c r="E208" s="71">
        <f t="shared" si="9"/>
        <v>334.1</v>
      </c>
      <c r="F208" s="10">
        <f>F209+F211</f>
        <v>943.3</v>
      </c>
      <c r="G208" s="71">
        <f t="shared" si="10"/>
        <v>589.1999999999999</v>
      </c>
      <c r="H208" s="10">
        <f t="shared" si="8"/>
        <v>266.39367410336064</v>
      </c>
      <c r="I208" s="10">
        <f>I209+I211</f>
        <v>0</v>
      </c>
    </row>
    <row r="209" spans="1:9" s="57" customFormat="1" ht="12.75">
      <c r="A209" s="9" t="s">
        <v>20</v>
      </c>
      <c r="B209" s="33" t="s">
        <v>21</v>
      </c>
      <c r="C209" s="10">
        <f>C210</f>
        <v>0</v>
      </c>
      <c r="D209" s="10">
        <f>D210</f>
        <v>0</v>
      </c>
      <c r="E209" s="71">
        <f t="shared" si="9"/>
        <v>0</v>
      </c>
      <c r="F209" s="10">
        <f>F210</f>
        <v>-11.2</v>
      </c>
      <c r="G209" s="71">
        <f t="shared" si="10"/>
        <v>-11.2</v>
      </c>
      <c r="H209" s="10"/>
      <c r="I209" s="10">
        <f>I210</f>
        <v>0</v>
      </c>
    </row>
    <row r="210" spans="1:9" ht="18" customHeight="1">
      <c r="A210" s="13" t="s">
        <v>22</v>
      </c>
      <c r="B210" s="35" t="s">
        <v>269</v>
      </c>
      <c r="C210" s="14">
        <v>0</v>
      </c>
      <c r="D210" s="14">
        <v>0</v>
      </c>
      <c r="E210" s="72">
        <f t="shared" si="9"/>
        <v>0</v>
      </c>
      <c r="F210" s="14">
        <v>-11.2</v>
      </c>
      <c r="G210" s="72">
        <f t="shared" si="10"/>
        <v>-11.2</v>
      </c>
      <c r="H210" s="14"/>
      <c r="I210" s="14"/>
    </row>
    <row r="211" spans="1:9" s="57" customFormat="1" ht="12.75">
      <c r="A211" s="9" t="s">
        <v>23</v>
      </c>
      <c r="B211" s="33" t="s">
        <v>24</v>
      </c>
      <c r="C211" s="10">
        <f>C212</f>
        <v>20</v>
      </c>
      <c r="D211" s="10">
        <f>D212</f>
        <v>354.1</v>
      </c>
      <c r="E211" s="71">
        <f t="shared" si="9"/>
        <v>334.1</v>
      </c>
      <c r="F211" s="10">
        <f>F212</f>
        <v>954.5</v>
      </c>
      <c r="G211" s="71">
        <f t="shared" si="10"/>
        <v>600.4</v>
      </c>
      <c r="H211" s="10">
        <f t="shared" si="8"/>
        <v>269.5566224230443</v>
      </c>
      <c r="I211" s="10">
        <f>I212</f>
        <v>0</v>
      </c>
    </row>
    <row r="212" spans="1:9" ht="12.75">
      <c r="A212" s="13" t="s">
        <v>25</v>
      </c>
      <c r="B212" s="35" t="s">
        <v>26</v>
      </c>
      <c r="C212" s="14">
        <v>20</v>
      </c>
      <c r="D212" s="14">
        <v>354.1</v>
      </c>
      <c r="E212" s="72">
        <f t="shared" si="9"/>
        <v>334.1</v>
      </c>
      <c r="F212" s="14">
        <v>954.5</v>
      </c>
      <c r="G212" s="72">
        <f t="shared" si="10"/>
        <v>600.4</v>
      </c>
      <c r="H212" s="14">
        <f t="shared" si="8"/>
        <v>269.5566224230443</v>
      </c>
      <c r="I212" s="14"/>
    </row>
    <row r="213" spans="1:9" ht="12.75">
      <c r="A213" s="9" t="s">
        <v>27</v>
      </c>
      <c r="B213" s="34" t="s">
        <v>28</v>
      </c>
      <c r="C213" s="10">
        <f>C214+C293+C303+C297</f>
        <v>3034241.4000000004</v>
      </c>
      <c r="D213" s="10">
        <f>D214+D293+D303+D297</f>
        <v>5413521.100000001</v>
      </c>
      <c r="E213" s="71">
        <f t="shared" si="9"/>
        <v>2379279.7</v>
      </c>
      <c r="F213" s="10">
        <f>F214+F293+F303+F297</f>
        <v>2658462.3000000003</v>
      </c>
      <c r="G213" s="71">
        <f t="shared" si="10"/>
        <v>-2755058.8000000003</v>
      </c>
      <c r="H213" s="10">
        <f t="shared" si="8"/>
        <v>49.10782189433048</v>
      </c>
      <c r="I213" s="10" t="e">
        <f>I214+I293+I303+I297</f>
        <v>#REF!</v>
      </c>
    </row>
    <row r="214" spans="1:9" ht="25.5">
      <c r="A214" s="22" t="s">
        <v>29</v>
      </c>
      <c r="B214" s="33" t="s">
        <v>30</v>
      </c>
      <c r="C214" s="10">
        <f>C215+C220+C244+C279</f>
        <v>3034241.4000000004</v>
      </c>
      <c r="D214" s="10">
        <f>D215+D220+D244+D279</f>
        <v>5362347.5</v>
      </c>
      <c r="E214" s="71">
        <f t="shared" si="9"/>
        <v>2328106.0999999996</v>
      </c>
      <c r="F214" s="10">
        <f>F215+F220+F244+F279</f>
        <v>2607123.8000000003</v>
      </c>
      <c r="G214" s="71">
        <f t="shared" si="10"/>
        <v>-2755223.6999999997</v>
      </c>
      <c r="H214" s="10">
        <f t="shared" si="8"/>
        <v>48.61907588047959</v>
      </c>
      <c r="I214" s="10" t="e">
        <f>I215+I220+I244+I279</f>
        <v>#REF!</v>
      </c>
    </row>
    <row r="215" spans="1:9" s="57" customFormat="1" ht="25.5">
      <c r="A215" s="11" t="s">
        <v>31</v>
      </c>
      <c r="B215" s="34" t="s">
        <v>32</v>
      </c>
      <c r="C215" s="10">
        <f>C216+C218</f>
        <v>85326</v>
      </c>
      <c r="D215" s="10">
        <f>D216+D218</f>
        <v>45837.5</v>
      </c>
      <c r="E215" s="71">
        <f t="shared" si="9"/>
        <v>-39488.5</v>
      </c>
      <c r="F215" s="10">
        <f>F216+F218</f>
        <v>45837.5</v>
      </c>
      <c r="G215" s="71">
        <f t="shared" si="10"/>
        <v>0</v>
      </c>
      <c r="H215" s="10">
        <f t="shared" si="8"/>
        <v>100</v>
      </c>
      <c r="I215" s="10">
        <f>I216+I218</f>
        <v>0</v>
      </c>
    </row>
    <row r="216" spans="1:9" s="18" customFormat="1" ht="12.75">
      <c r="A216" s="15" t="s">
        <v>33</v>
      </c>
      <c r="B216" s="36" t="s">
        <v>34</v>
      </c>
      <c r="C216" s="16">
        <f>C217</f>
        <v>37619.9</v>
      </c>
      <c r="D216" s="16">
        <f>D217</f>
        <v>33857.9</v>
      </c>
      <c r="E216" s="74">
        <f t="shared" si="9"/>
        <v>-3762</v>
      </c>
      <c r="F216" s="16">
        <f>F217</f>
        <v>33857.9</v>
      </c>
      <c r="G216" s="74">
        <f t="shared" si="10"/>
        <v>0</v>
      </c>
      <c r="H216" s="16">
        <f t="shared" si="8"/>
        <v>100</v>
      </c>
      <c r="I216" s="16">
        <f>I217</f>
        <v>0</v>
      </c>
    </row>
    <row r="217" spans="1:11" ht="25.5">
      <c r="A217" s="13" t="s">
        <v>35</v>
      </c>
      <c r="B217" s="35" t="s">
        <v>36</v>
      </c>
      <c r="C217" s="14">
        <v>37619.9</v>
      </c>
      <c r="D217" s="14">
        <v>33857.9</v>
      </c>
      <c r="E217" s="72">
        <f t="shared" si="9"/>
        <v>-3762</v>
      </c>
      <c r="F217" s="14">
        <v>33857.9</v>
      </c>
      <c r="G217" s="72">
        <f t="shared" si="10"/>
        <v>0</v>
      </c>
      <c r="H217" s="14">
        <f t="shared" si="8"/>
        <v>100</v>
      </c>
      <c r="I217" s="14"/>
      <c r="K217" s="59"/>
    </row>
    <row r="218" spans="1:9" s="18" customFormat="1" ht="12.75">
      <c r="A218" s="28" t="s">
        <v>191</v>
      </c>
      <c r="B218" s="36" t="s">
        <v>192</v>
      </c>
      <c r="C218" s="16">
        <f>C219</f>
        <v>47706.1</v>
      </c>
      <c r="D218" s="16">
        <f>D219</f>
        <v>11979.6</v>
      </c>
      <c r="E218" s="74">
        <f t="shared" si="9"/>
        <v>-35726.5</v>
      </c>
      <c r="F218" s="16">
        <f>F219</f>
        <v>11979.6</v>
      </c>
      <c r="G218" s="74">
        <f t="shared" si="10"/>
        <v>0</v>
      </c>
      <c r="H218" s="16">
        <f t="shared" si="8"/>
        <v>100</v>
      </c>
      <c r="I218" s="16">
        <f>I219</f>
        <v>0</v>
      </c>
    </row>
    <row r="219" spans="1:9" ht="12.75">
      <c r="A219" s="25" t="s">
        <v>190</v>
      </c>
      <c r="B219" s="35" t="s">
        <v>189</v>
      </c>
      <c r="C219" s="14">
        <v>47706.1</v>
      </c>
      <c r="D219" s="14">
        <v>11979.6</v>
      </c>
      <c r="E219" s="72">
        <f t="shared" si="9"/>
        <v>-35726.5</v>
      </c>
      <c r="F219" s="14">
        <v>11979.6</v>
      </c>
      <c r="G219" s="72">
        <f t="shared" si="10"/>
        <v>0</v>
      </c>
      <c r="H219" s="14">
        <f t="shared" si="8"/>
        <v>100</v>
      </c>
      <c r="I219" s="14"/>
    </row>
    <row r="220" spans="1:9" s="57" customFormat="1" ht="25.5">
      <c r="A220" s="11" t="s">
        <v>37</v>
      </c>
      <c r="B220" s="34" t="s">
        <v>38</v>
      </c>
      <c r="C220" s="10">
        <f>C221+C242+C225+C227+C232+C223+C238+C229+C236+C240</f>
        <v>40739.6</v>
      </c>
      <c r="D220" s="10">
        <f>D221+D242+D225+D227+D232+D223+D238+D229+D236+D240</f>
        <v>159700.6</v>
      </c>
      <c r="E220" s="71">
        <f t="shared" si="9"/>
        <v>118961</v>
      </c>
      <c r="F220" s="10">
        <f>F221+F242+F225+F227+F232+F223+F238+F229+F236+F240</f>
        <v>96618.5</v>
      </c>
      <c r="G220" s="71">
        <f t="shared" si="10"/>
        <v>-63082.100000000006</v>
      </c>
      <c r="H220" s="10">
        <f t="shared" si="8"/>
        <v>60.49977269966425</v>
      </c>
      <c r="I220" s="10">
        <f>I221+I242+I225+I227+I232+I223+I238+I229+I236+I240</f>
        <v>0</v>
      </c>
    </row>
    <row r="221" spans="1:9" s="18" customFormat="1" ht="38.25">
      <c r="A221" s="26" t="s">
        <v>162</v>
      </c>
      <c r="B221" s="36" t="s">
        <v>163</v>
      </c>
      <c r="C221" s="20">
        <f>C222</f>
        <v>0</v>
      </c>
      <c r="D221" s="20">
        <f>D222</f>
        <v>24555.2</v>
      </c>
      <c r="E221" s="75">
        <f t="shared" si="9"/>
        <v>24555.2</v>
      </c>
      <c r="F221" s="20">
        <f>F222</f>
        <v>24555.2</v>
      </c>
      <c r="G221" s="75">
        <f t="shared" si="10"/>
        <v>0</v>
      </c>
      <c r="H221" s="20">
        <f t="shared" si="8"/>
        <v>100</v>
      </c>
      <c r="I221" s="20">
        <f>I222</f>
        <v>0</v>
      </c>
    </row>
    <row r="222" spans="1:9" ht="38.25">
      <c r="A222" s="29" t="s">
        <v>161</v>
      </c>
      <c r="B222" s="35" t="s">
        <v>164</v>
      </c>
      <c r="C222" s="17">
        <v>0</v>
      </c>
      <c r="D222" s="17">
        <v>24555.2</v>
      </c>
      <c r="E222" s="73">
        <f t="shared" si="9"/>
        <v>24555.2</v>
      </c>
      <c r="F222" s="17">
        <v>24555.2</v>
      </c>
      <c r="G222" s="73">
        <f t="shared" si="10"/>
        <v>0</v>
      </c>
      <c r="H222" s="17">
        <f t="shared" si="8"/>
        <v>100</v>
      </c>
      <c r="I222" s="17"/>
    </row>
    <row r="223" spans="1:9" s="18" customFormat="1" ht="15" customHeight="1">
      <c r="A223" s="26" t="s">
        <v>435</v>
      </c>
      <c r="B223" s="43" t="s">
        <v>433</v>
      </c>
      <c r="C223" s="20">
        <f>C224</f>
        <v>0</v>
      </c>
      <c r="D223" s="20">
        <f>D224</f>
        <v>24154.6</v>
      </c>
      <c r="E223" s="75">
        <f t="shared" si="9"/>
        <v>24154.6</v>
      </c>
      <c r="F223" s="20">
        <f>F224</f>
        <v>13498.7</v>
      </c>
      <c r="G223" s="75">
        <f t="shared" si="10"/>
        <v>-10655.899999999998</v>
      </c>
      <c r="H223" s="20">
        <f t="shared" si="8"/>
        <v>55.884593410778905</v>
      </c>
      <c r="I223" s="20">
        <f>I224</f>
        <v>0</v>
      </c>
    </row>
    <row r="224" spans="1:9" ht="25.5">
      <c r="A224" s="29" t="s">
        <v>436</v>
      </c>
      <c r="B224" s="44" t="s">
        <v>434</v>
      </c>
      <c r="C224" s="17">
        <v>0</v>
      </c>
      <c r="D224" s="17">
        <v>24154.6</v>
      </c>
      <c r="E224" s="73">
        <f t="shared" si="9"/>
        <v>24154.6</v>
      </c>
      <c r="F224" s="17">
        <v>13498.7</v>
      </c>
      <c r="G224" s="73">
        <f t="shared" si="10"/>
        <v>-10655.899999999998</v>
      </c>
      <c r="H224" s="17">
        <f t="shared" si="8"/>
        <v>55.884593410778905</v>
      </c>
      <c r="I224" s="17"/>
    </row>
    <row r="225" spans="1:9" s="18" customFormat="1" ht="30" customHeight="1">
      <c r="A225" s="26" t="s">
        <v>39</v>
      </c>
      <c r="B225" s="43" t="s">
        <v>448</v>
      </c>
      <c r="C225" s="20">
        <f>C226</f>
        <v>0</v>
      </c>
      <c r="D225" s="20">
        <f>D226</f>
        <v>37183.3</v>
      </c>
      <c r="E225" s="75">
        <f t="shared" si="9"/>
        <v>37183.3</v>
      </c>
      <c r="F225" s="20">
        <f>F226</f>
        <v>2961.4</v>
      </c>
      <c r="G225" s="75">
        <f t="shared" si="10"/>
        <v>-34221.9</v>
      </c>
      <c r="H225" s="20">
        <f t="shared" si="8"/>
        <v>7.964328072010822</v>
      </c>
      <c r="I225" s="20">
        <f>I226</f>
        <v>0</v>
      </c>
    </row>
    <row r="226" spans="1:9" ht="30" customHeight="1">
      <c r="A226" s="29" t="s">
        <v>40</v>
      </c>
      <c r="B226" s="44" t="s">
        <v>449</v>
      </c>
      <c r="C226" s="17">
        <v>0</v>
      </c>
      <c r="D226" s="17">
        <v>37183.3</v>
      </c>
      <c r="E226" s="73">
        <f t="shared" si="9"/>
        <v>37183.3</v>
      </c>
      <c r="F226" s="17">
        <v>2961.4</v>
      </c>
      <c r="G226" s="73">
        <f t="shared" si="10"/>
        <v>-34221.9</v>
      </c>
      <c r="H226" s="17">
        <f t="shared" si="8"/>
        <v>7.964328072010822</v>
      </c>
      <c r="I226" s="17"/>
    </row>
    <row r="227" spans="1:9" ht="38.25" hidden="1">
      <c r="A227" s="29" t="s">
        <v>41</v>
      </c>
      <c r="B227" s="44" t="s">
        <v>231</v>
      </c>
      <c r="C227" s="17">
        <f>C228</f>
        <v>0</v>
      </c>
      <c r="D227" s="17">
        <f>D228</f>
        <v>0</v>
      </c>
      <c r="E227" s="73">
        <f t="shared" si="9"/>
        <v>0</v>
      </c>
      <c r="F227" s="17">
        <f>F228</f>
        <v>0</v>
      </c>
      <c r="G227" s="73">
        <f t="shared" si="10"/>
        <v>0</v>
      </c>
      <c r="H227" s="17" t="e">
        <f t="shared" si="8"/>
        <v>#DIV/0!</v>
      </c>
      <c r="I227" s="17">
        <f>I228</f>
        <v>0</v>
      </c>
    </row>
    <row r="228" spans="1:9" ht="51" hidden="1">
      <c r="A228" s="29" t="s">
        <v>232</v>
      </c>
      <c r="B228" s="44" t="s">
        <v>233</v>
      </c>
      <c r="C228" s="17"/>
      <c r="D228" s="17"/>
      <c r="E228" s="73">
        <f t="shared" si="9"/>
        <v>0</v>
      </c>
      <c r="F228" s="17"/>
      <c r="G228" s="73">
        <f t="shared" si="10"/>
        <v>0</v>
      </c>
      <c r="H228" s="17" t="e">
        <f t="shared" si="8"/>
        <v>#DIV/0!</v>
      </c>
      <c r="I228" s="17"/>
    </row>
    <row r="229" spans="1:9" ht="63.75" hidden="1">
      <c r="A229" s="29" t="s">
        <v>194</v>
      </c>
      <c r="B229" s="44" t="s">
        <v>425</v>
      </c>
      <c r="C229" s="17">
        <f>C230</f>
        <v>0</v>
      </c>
      <c r="D229" s="17">
        <f>D230</f>
        <v>0</v>
      </c>
      <c r="E229" s="73">
        <f t="shared" si="9"/>
        <v>0</v>
      </c>
      <c r="F229" s="17">
        <f>F230</f>
        <v>0</v>
      </c>
      <c r="G229" s="73">
        <f t="shared" si="10"/>
        <v>0</v>
      </c>
      <c r="H229" s="17" t="e">
        <f t="shared" si="8"/>
        <v>#DIV/0!</v>
      </c>
      <c r="I229" s="17">
        <f>I230</f>
        <v>0</v>
      </c>
    </row>
    <row r="230" spans="1:9" ht="63.75" hidden="1">
      <c r="A230" s="29" t="s">
        <v>195</v>
      </c>
      <c r="B230" s="44" t="s">
        <v>426</v>
      </c>
      <c r="C230" s="17">
        <f>C231</f>
        <v>0</v>
      </c>
      <c r="D230" s="17">
        <f>D231</f>
        <v>0</v>
      </c>
      <c r="E230" s="73">
        <f t="shared" si="9"/>
        <v>0</v>
      </c>
      <c r="F230" s="17">
        <f>F231</f>
        <v>0</v>
      </c>
      <c r="G230" s="73">
        <f t="shared" si="10"/>
        <v>0</v>
      </c>
      <c r="H230" s="17" t="e">
        <f t="shared" si="8"/>
        <v>#DIV/0!</v>
      </c>
      <c r="I230" s="17">
        <f>I231</f>
        <v>0</v>
      </c>
    </row>
    <row r="231" spans="1:9" ht="51" hidden="1">
      <c r="A231" s="29" t="s">
        <v>196</v>
      </c>
      <c r="B231" s="44" t="s">
        <v>427</v>
      </c>
      <c r="C231" s="17"/>
      <c r="D231" s="17"/>
      <c r="E231" s="73">
        <f t="shared" si="9"/>
        <v>0</v>
      </c>
      <c r="F231" s="17"/>
      <c r="G231" s="73">
        <f t="shared" si="10"/>
        <v>0</v>
      </c>
      <c r="H231" s="17" t="e">
        <f t="shared" si="8"/>
        <v>#DIV/0!</v>
      </c>
      <c r="I231" s="17"/>
    </row>
    <row r="232" spans="1:9" ht="51" hidden="1">
      <c r="A232" s="29" t="s">
        <v>234</v>
      </c>
      <c r="B232" s="44" t="s">
        <v>235</v>
      </c>
      <c r="C232" s="17">
        <f>C233+C235</f>
        <v>0</v>
      </c>
      <c r="D232" s="17">
        <f>D233+D235</f>
        <v>0</v>
      </c>
      <c r="E232" s="73">
        <f t="shared" si="9"/>
        <v>0</v>
      </c>
      <c r="F232" s="17">
        <f>F233+F235</f>
        <v>0</v>
      </c>
      <c r="G232" s="73">
        <f t="shared" si="10"/>
        <v>0</v>
      </c>
      <c r="H232" s="17" t="e">
        <f t="shared" si="8"/>
        <v>#DIV/0!</v>
      </c>
      <c r="I232" s="17">
        <f>I233+I235</f>
        <v>0</v>
      </c>
    </row>
    <row r="233" spans="1:9" ht="51" hidden="1">
      <c r="A233" s="29" t="s">
        <v>236</v>
      </c>
      <c r="B233" s="44" t="s">
        <v>237</v>
      </c>
      <c r="C233" s="17">
        <f>C234</f>
        <v>0</v>
      </c>
      <c r="D233" s="17">
        <f>D234</f>
        <v>0</v>
      </c>
      <c r="E233" s="73">
        <f t="shared" si="9"/>
        <v>0</v>
      </c>
      <c r="F233" s="17">
        <f>F234</f>
        <v>0</v>
      </c>
      <c r="G233" s="73">
        <f t="shared" si="10"/>
        <v>0</v>
      </c>
      <c r="H233" s="17" t="e">
        <f t="shared" si="8"/>
        <v>#DIV/0!</v>
      </c>
      <c r="I233" s="17">
        <f>I234</f>
        <v>0</v>
      </c>
    </row>
    <row r="234" spans="1:9" ht="38.25" hidden="1">
      <c r="A234" s="29" t="s">
        <v>238</v>
      </c>
      <c r="B234" s="44" t="s">
        <v>270</v>
      </c>
      <c r="C234" s="17"/>
      <c r="D234" s="17"/>
      <c r="E234" s="73">
        <f t="shared" si="9"/>
        <v>0</v>
      </c>
      <c r="F234" s="17"/>
      <c r="G234" s="73">
        <f t="shared" si="10"/>
        <v>0</v>
      </c>
      <c r="H234" s="17" t="e">
        <f t="shared" si="8"/>
        <v>#DIV/0!</v>
      </c>
      <c r="I234" s="17"/>
    </row>
    <row r="235" spans="1:9" ht="38.25" hidden="1">
      <c r="A235" s="29" t="s">
        <v>213</v>
      </c>
      <c r="B235" s="44" t="s">
        <v>348</v>
      </c>
      <c r="C235" s="17"/>
      <c r="D235" s="17"/>
      <c r="E235" s="73">
        <f t="shared" si="9"/>
        <v>0</v>
      </c>
      <c r="F235" s="17"/>
      <c r="G235" s="73">
        <f t="shared" si="10"/>
        <v>0</v>
      </c>
      <c r="H235" s="17" t="e">
        <f t="shared" si="8"/>
        <v>#DIV/0!</v>
      </c>
      <c r="I235" s="17"/>
    </row>
    <row r="236" spans="1:9" ht="25.5" hidden="1">
      <c r="A236" s="29" t="s">
        <v>250</v>
      </c>
      <c r="B236" s="44" t="s">
        <v>253</v>
      </c>
      <c r="C236" s="17">
        <f aca="true" t="shared" si="11" ref="C236:I236">C237</f>
        <v>0</v>
      </c>
      <c r="D236" s="17">
        <f t="shared" si="11"/>
        <v>0</v>
      </c>
      <c r="E236" s="73">
        <f t="shared" si="9"/>
        <v>0</v>
      </c>
      <c r="F236" s="17">
        <f t="shared" si="11"/>
        <v>0</v>
      </c>
      <c r="G236" s="73">
        <f t="shared" si="10"/>
        <v>0</v>
      </c>
      <c r="H236" s="17" t="e">
        <f t="shared" si="8"/>
        <v>#DIV/0!</v>
      </c>
      <c r="I236" s="17">
        <f t="shared" si="11"/>
        <v>0</v>
      </c>
    </row>
    <row r="237" spans="1:9" ht="38.25" hidden="1">
      <c r="A237" s="29" t="s">
        <v>251</v>
      </c>
      <c r="B237" s="44" t="s">
        <v>252</v>
      </c>
      <c r="C237" s="17"/>
      <c r="D237" s="17"/>
      <c r="E237" s="73">
        <f t="shared" si="9"/>
        <v>0</v>
      </c>
      <c r="F237" s="17"/>
      <c r="G237" s="73">
        <f t="shared" si="10"/>
        <v>0</v>
      </c>
      <c r="H237" s="17" t="e">
        <f t="shared" si="8"/>
        <v>#DIV/0!</v>
      </c>
      <c r="I237" s="17"/>
    </row>
    <row r="238" spans="1:9" ht="51" hidden="1">
      <c r="A238" s="29" t="s">
        <v>4</v>
      </c>
      <c r="B238" s="44" t="s">
        <v>3</v>
      </c>
      <c r="C238" s="17">
        <f>C239</f>
        <v>0</v>
      </c>
      <c r="D238" s="17">
        <f>D239</f>
        <v>0</v>
      </c>
      <c r="E238" s="73">
        <f t="shared" si="9"/>
        <v>0</v>
      </c>
      <c r="F238" s="17">
        <f>F239</f>
        <v>0</v>
      </c>
      <c r="G238" s="73">
        <f t="shared" si="10"/>
        <v>0</v>
      </c>
      <c r="H238" s="17" t="e">
        <f t="shared" si="8"/>
        <v>#DIV/0!</v>
      </c>
      <c r="I238" s="17">
        <f>I239</f>
        <v>0</v>
      </c>
    </row>
    <row r="239" spans="1:9" ht="51" hidden="1">
      <c r="A239" s="29" t="s">
        <v>5</v>
      </c>
      <c r="B239" s="44" t="s">
        <v>125</v>
      </c>
      <c r="C239" s="17"/>
      <c r="D239" s="17"/>
      <c r="E239" s="73">
        <f t="shared" si="9"/>
        <v>0</v>
      </c>
      <c r="F239" s="17"/>
      <c r="G239" s="73">
        <f t="shared" si="10"/>
        <v>0</v>
      </c>
      <c r="H239" s="17" t="e">
        <f t="shared" si="8"/>
        <v>#DIV/0!</v>
      </c>
      <c r="I239" s="17"/>
    </row>
    <row r="240" spans="1:9" s="21" customFormat="1" ht="25.5">
      <c r="A240" s="26" t="s">
        <v>47</v>
      </c>
      <c r="B240" s="43" t="s">
        <v>48</v>
      </c>
      <c r="C240" s="20">
        <f>C241</f>
        <v>0</v>
      </c>
      <c r="D240" s="20">
        <f>D241</f>
        <v>16431.4</v>
      </c>
      <c r="E240" s="75">
        <f t="shared" si="9"/>
        <v>16431.4</v>
      </c>
      <c r="F240" s="20">
        <f>F241</f>
        <v>16431.4</v>
      </c>
      <c r="G240" s="75">
        <f t="shared" si="10"/>
        <v>0</v>
      </c>
      <c r="H240" s="20">
        <f t="shared" si="8"/>
        <v>100</v>
      </c>
      <c r="I240" s="17">
        <f>I241</f>
        <v>0</v>
      </c>
    </row>
    <row r="241" spans="1:9" ht="25.5">
      <c r="A241" s="29" t="s">
        <v>46</v>
      </c>
      <c r="B241" s="44" t="s">
        <v>45</v>
      </c>
      <c r="C241" s="17">
        <v>0</v>
      </c>
      <c r="D241" s="17">
        <v>16431.4</v>
      </c>
      <c r="E241" s="73">
        <f t="shared" si="9"/>
        <v>16431.4</v>
      </c>
      <c r="F241" s="17">
        <v>16431.4</v>
      </c>
      <c r="G241" s="73">
        <f t="shared" si="10"/>
        <v>0</v>
      </c>
      <c r="H241" s="17">
        <f t="shared" si="8"/>
        <v>100</v>
      </c>
      <c r="I241" s="17"/>
    </row>
    <row r="242" spans="1:9" s="18" customFormat="1" ht="12.75">
      <c r="A242" s="28" t="s">
        <v>239</v>
      </c>
      <c r="B242" s="36" t="s">
        <v>240</v>
      </c>
      <c r="C242" s="20">
        <f>C243</f>
        <v>40739.6</v>
      </c>
      <c r="D242" s="20">
        <f>D243</f>
        <v>57376.1</v>
      </c>
      <c r="E242" s="75">
        <f t="shared" si="9"/>
        <v>16636.5</v>
      </c>
      <c r="F242" s="20">
        <f>F243</f>
        <v>39171.8</v>
      </c>
      <c r="G242" s="75">
        <f t="shared" si="10"/>
        <v>-18204.299999999996</v>
      </c>
      <c r="H242" s="20">
        <f t="shared" si="8"/>
        <v>68.27198084219737</v>
      </c>
      <c r="I242" s="20">
        <f>I243</f>
        <v>0</v>
      </c>
    </row>
    <row r="243" spans="1:9" ht="12.75">
      <c r="A243" s="25" t="s">
        <v>241</v>
      </c>
      <c r="B243" s="35" t="s">
        <v>271</v>
      </c>
      <c r="C243" s="17">
        <v>40739.6</v>
      </c>
      <c r="D243" s="17">
        <v>57376.1</v>
      </c>
      <c r="E243" s="73">
        <f t="shared" si="9"/>
        <v>16636.5</v>
      </c>
      <c r="F243" s="17">
        <v>39171.8</v>
      </c>
      <c r="G243" s="73">
        <f t="shared" si="10"/>
        <v>-18204.299999999996</v>
      </c>
      <c r="H243" s="17">
        <f t="shared" si="8"/>
        <v>68.27198084219737</v>
      </c>
      <c r="I243" s="17"/>
    </row>
    <row r="244" spans="1:9" s="57" customFormat="1" ht="25.5">
      <c r="A244" s="11" t="s">
        <v>242</v>
      </c>
      <c r="B244" s="40" t="s">
        <v>243</v>
      </c>
      <c r="C244" s="10">
        <f>C247+C249+C251+C253+C257+C259+C261+C263+C265+C277+C267+C269+C271+C255+C273+C275</f>
        <v>1408175.8</v>
      </c>
      <c r="D244" s="10">
        <f>D247+D249+D251+D253+D257+D259+D261+D263+D265+D277+D267+D269+D271+D255+D273+D275</f>
        <v>1497155.9000000001</v>
      </c>
      <c r="E244" s="71">
        <f t="shared" si="9"/>
        <v>88980.1000000001</v>
      </c>
      <c r="F244" s="10">
        <f>F247+F249+F251+F253+F257+F259+F261+F263+F265+F277+F267+F269+F271+F255+F273+F275</f>
        <v>1490316.6</v>
      </c>
      <c r="G244" s="71">
        <f t="shared" si="10"/>
        <v>-6839.300000000047</v>
      </c>
      <c r="H244" s="10">
        <f aca="true" t="shared" si="12" ref="H244:H305">F244/D244*100</f>
        <v>99.54318050645227</v>
      </c>
      <c r="I244" s="10" t="e">
        <f>I247+I249+#REF!+I251+I253+I257+I259+I261+I263+I265+I277+I267+I269+I271+I255+I273+I275</f>
        <v>#REF!</v>
      </c>
    </row>
    <row r="245" spans="1:9" ht="25.5" hidden="1">
      <c r="A245" s="29" t="s">
        <v>42</v>
      </c>
      <c r="B245" s="39" t="s">
        <v>43</v>
      </c>
      <c r="C245" s="16"/>
      <c r="D245" s="16"/>
      <c r="E245" s="74">
        <f t="shared" si="9"/>
        <v>0</v>
      </c>
      <c r="F245" s="16"/>
      <c r="G245" s="74">
        <f t="shared" si="10"/>
        <v>0</v>
      </c>
      <c r="H245" s="16" t="e">
        <f t="shared" si="12"/>
        <v>#DIV/0!</v>
      </c>
      <c r="I245" s="16"/>
    </row>
    <row r="246" spans="1:9" ht="25.5" hidden="1">
      <c r="A246" s="29" t="s">
        <v>44</v>
      </c>
      <c r="B246" s="39" t="s">
        <v>223</v>
      </c>
      <c r="C246" s="16"/>
      <c r="D246" s="16"/>
      <c r="E246" s="74">
        <f t="shared" si="9"/>
        <v>0</v>
      </c>
      <c r="F246" s="16"/>
      <c r="G246" s="74">
        <f t="shared" si="10"/>
        <v>0</v>
      </c>
      <c r="H246" s="16" t="e">
        <f t="shared" si="12"/>
        <v>#DIV/0!</v>
      </c>
      <c r="I246" s="16"/>
    </row>
    <row r="247" spans="1:9" s="18" customFormat="1" ht="25.5">
      <c r="A247" s="26" t="s">
        <v>224</v>
      </c>
      <c r="B247" s="37" t="s">
        <v>225</v>
      </c>
      <c r="C247" s="20">
        <f>C248</f>
        <v>5181</v>
      </c>
      <c r="D247" s="20">
        <f>D248</f>
        <v>4799.5</v>
      </c>
      <c r="E247" s="75">
        <f aca="true" t="shared" si="13" ref="E247:E305">D247-C247</f>
        <v>-381.5</v>
      </c>
      <c r="F247" s="20">
        <f>F248</f>
        <v>4799.5</v>
      </c>
      <c r="G247" s="75">
        <f aca="true" t="shared" si="14" ref="G247:G305">F247-D247</f>
        <v>0</v>
      </c>
      <c r="H247" s="20">
        <f t="shared" si="12"/>
        <v>100</v>
      </c>
      <c r="I247" s="20">
        <f>I248</f>
        <v>0</v>
      </c>
    </row>
    <row r="248" spans="1:9" ht="25.5">
      <c r="A248" s="29" t="s">
        <v>226</v>
      </c>
      <c r="B248" s="39" t="s">
        <v>272</v>
      </c>
      <c r="C248" s="17">
        <v>5181</v>
      </c>
      <c r="D248" s="17">
        <v>4799.5</v>
      </c>
      <c r="E248" s="73">
        <f t="shared" si="13"/>
        <v>-381.5</v>
      </c>
      <c r="F248" s="17">
        <v>4799.5</v>
      </c>
      <c r="G248" s="73">
        <f t="shared" si="14"/>
        <v>0</v>
      </c>
      <c r="H248" s="17">
        <f t="shared" si="12"/>
        <v>100</v>
      </c>
      <c r="I248" s="17"/>
    </row>
    <row r="249" spans="1:9" ht="38.25">
      <c r="A249" s="25" t="s">
        <v>227</v>
      </c>
      <c r="B249" s="39" t="s">
        <v>228</v>
      </c>
      <c r="C249" s="17">
        <f>C250</f>
        <v>0</v>
      </c>
      <c r="D249" s="17">
        <f>D250</f>
        <v>7.2</v>
      </c>
      <c r="E249" s="73">
        <f t="shared" si="13"/>
        <v>7.2</v>
      </c>
      <c r="F249" s="17">
        <f>F250</f>
        <v>7.2</v>
      </c>
      <c r="G249" s="73">
        <f t="shared" si="14"/>
        <v>0</v>
      </c>
      <c r="H249" s="17">
        <f t="shared" si="12"/>
        <v>100</v>
      </c>
      <c r="I249" s="17">
        <f>I250</f>
        <v>0</v>
      </c>
    </row>
    <row r="250" spans="1:9" ht="38.25">
      <c r="A250" s="25" t="s">
        <v>229</v>
      </c>
      <c r="B250" s="39" t="s">
        <v>230</v>
      </c>
      <c r="C250" s="17">
        <v>0</v>
      </c>
      <c r="D250" s="17">
        <v>7.2</v>
      </c>
      <c r="E250" s="73">
        <f t="shared" si="13"/>
        <v>7.2</v>
      </c>
      <c r="F250" s="17">
        <v>7.2</v>
      </c>
      <c r="G250" s="73">
        <f t="shared" si="14"/>
        <v>0</v>
      </c>
      <c r="H250" s="17">
        <f t="shared" si="12"/>
        <v>100</v>
      </c>
      <c r="I250" s="17">
        <v>0</v>
      </c>
    </row>
    <row r="251" spans="1:9" s="18" customFormat="1" ht="25.5">
      <c r="A251" s="28" t="s">
        <v>49</v>
      </c>
      <c r="B251" s="36" t="s">
        <v>50</v>
      </c>
      <c r="C251" s="20">
        <f>C252</f>
        <v>20075.5</v>
      </c>
      <c r="D251" s="20">
        <f>D252</f>
        <v>20275.4</v>
      </c>
      <c r="E251" s="75">
        <f t="shared" si="13"/>
        <v>199.90000000000146</v>
      </c>
      <c r="F251" s="20">
        <f>F252</f>
        <v>19825.4</v>
      </c>
      <c r="G251" s="75">
        <f t="shared" si="14"/>
        <v>-450</v>
      </c>
      <c r="H251" s="20">
        <f t="shared" si="12"/>
        <v>97.78056166586109</v>
      </c>
      <c r="I251" s="20">
        <f>I252</f>
        <v>0</v>
      </c>
    </row>
    <row r="252" spans="1:9" ht="25.5">
      <c r="A252" s="25" t="s">
        <v>51</v>
      </c>
      <c r="B252" s="35" t="s">
        <v>52</v>
      </c>
      <c r="C252" s="17">
        <v>20075.5</v>
      </c>
      <c r="D252" s="17">
        <v>20275.4</v>
      </c>
      <c r="E252" s="17">
        <f t="shared" si="13"/>
        <v>199.90000000000146</v>
      </c>
      <c r="F252" s="17">
        <v>19825.4</v>
      </c>
      <c r="G252" s="73">
        <f t="shared" si="14"/>
        <v>-450</v>
      </c>
      <c r="H252" s="17">
        <f t="shared" si="12"/>
        <v>97.78056166586109</v>
      </c>
      <c r="I252" s="17"/>
    </row>
    <row r="253" spans="1:9" s="18" customFormat="1" ht="25.5">
      <c r="A253" s="28" t="s">
        <v>53</v>
      </c>
      <c r="B253" s="36" t="s">
        <v>54</v>
      </c>
      <c r="C253" s="20">
        <f>C254</f>
        <v>1337751.7000000002</v>
      </c>
      <c r="D253" s="20">
        <f>D254</f>
        <v>1424918.8</v>
      </c>
      <c r="E253" s="75">
        <f t="shared" si="13"/>
        <v>87167.09999999986</v>
      </c>
      <c r="F253" s="20">
        <f>F254</f>
        <v>1421494.7</v>
      </c>
      <c r="G253" s="75">
        <f t="shared" si="14"/>
        <v>-3424.100000000093</v>
      </c>
      <c r="H253" s="20">
        <f t="shared" si="12"/>
        <v>99.75969858773706</v>
      </c>
      <c r="I253" s="20">
        <f>I254</f>
        <v>0</v>
      </c>
    </row>
    <row r="254" spans="1:9" ht="25.5">
      <c r="A254" s="25" t="s">
        <v>55</v>
      </c>
      <c r="B254" s="42" t="s">
        <v>273</v>
      </c>
      <c r="C254" s="17">
        <f>1315245.6+22506.1</f>
        <v>1337751.7000000002</v>
      </c>
      <c r="D254" s="17">
        <v>1424918.8</v>
      </c>
      <c r="E254" s="73">
        <f t="shared" si="13"/>
        <v>87167.09999999986</v>
      </c>
      <c r="F254" s="17">
        <v>1421494.7</v>
      </c>
      <c r="G254" s="73">
        <f t="shared" si="14"/>
        <v>-3424.100000000093</v>
      </c>
      <c r="H254" s="17">
        <f t="shared" si="12"/>
        <v>99.75969858773706</v>
      </c>
      <c r="I254" s="17"/>
    </row>
    <row r="255" spans="1:9" ht="51" hidden="1">
      <c r="A255" s="25" t="s">
        <v>56</v>
      </c>
      <c r="B255" s="42" t="s">
        <v>57</v>
      </c>
      <c r="C255" s="17">
        <f>C256</f>
        <v>0</v>
      </c>
      <c r="D255" s="17">
        <f>D256</f>
        <v>0</v>
      </c>
      <c r="E255" s="73">
        <f t="shared" si="13"/>
        <v>0</v>
      </c>
      <c r="F255" s="17">
        <f>F256</f>
        <v>0</v>
      </c>
      <c r="G255" s="73">
        <f t="shared" si="14"/>
        <v>0</v>
      </c>
      <c r="H255" s="17" t="e">
        <f t="shared" si="12"/>
        <v>#DIV/0!</v>
      </c>
      <c r="I255" s="17">
        <f>I256</f>
        <v>0</v>
      </c>
    </row>
    <row r="256" spans="1:9" ht="51" hidden="1">
      <c r="A256" s="25" t="s">
        <v>58</v>
      </c>
      <c r="B256" s="42" t="s">
        <v>59</v>
      </c>
      <c r="C256" s="17">
        <v>0</v>
      </c>
      <c r="D256" s="17">
        <v>0</v>
      </c>
      <c r="E256" s="73">
        <f t="shared" si="13"/>
        <v>0</v>
      </c>
      <c r="F256" s="17">
        <v>0</v>
      </c>
      <c r="G256" s="73">
        <f t="shared" si="14"/>
        <v>0</v>
      </c>
      <c r="H256" s="17" t="e">
        <f t="shared" si="12"/>
        <v>#DIV/0!</v>
      </c>
      <c r="I256" s="17">
        <v>0</v>
      </c>
    </row>
    <row r="257" spans="1:9" s="18" customFormat="1" ht="54" customHeight="1">
      <c r="A257" s="28" t="s">
        <v>60</v>
      </c>
      <c r="B257" s="36" t="s">
        <v>137</v>
      </c>
      <c r="C257" s="20">
        <f>C258</f>
        <v>37794.9</v>
      </c>
      <c r="D257" s="20">
        <f>D258</f>
        <v>43391.3</v>
      </c>
      <c r="E257" s="75">
        <f t="shared" si="13"/>
        <v>5596.4000000000015</v>
      </c>
      <c r="F257" s="20">
        <f>F258</f>
        <v>40426.1</v>
      </c>
      <c r="G257" s="75">
        <f t="shared" si="14"/>
        <v>-2965.2000000000044</v>
      </c>
      <c r="H257" s="20">
        <f t="shared" si="12"/>
        <v>93.16637206075872</v>
      </c>
      <c r="I257" s="20">
        <f>I258</f>
        <v>0</v>
      </c>
    </row>
    <row r="258" spans="1:9" ht="63.75">
      <c r="A258" s="25" t="s">
        <v>61</v>
      </c>
      <c r="B258" s="35" t="s">
        <v>136</v>
      </c>
      <c r="C258" s="17">
        <v>37794.9</v>
      </c>
      <c r="D258" s="17">
        <v>43391.3</v>
      </c>
      <c r="E258" s="73">
        <f t="shared" si="13"/>
        <v>5596.4000000000015</v>
      </c>
      <c r="F258" s="17">
        <v>40426.1</v>
      </c>
      <c r="G258" s="73">
        <f t="shared" si="14"/>
        <v>-2965.2000000000044</v>
      </c>
      <c r="H258" s="17">
        <f t="shared" si="12"/>
        <v>93.16637206075872</v>
      </c>
      <c r="I258" s="17"/>
    </row>
    <row r="259" spans="1:9" ht="127.5" hidden="1">
      <c r="A259" s="25" t="s">
        <v>62</v>
      </c>
      <c r="B259" s="35" t="s">
        <v>149</v>
      </c>
      <c r="C259" s="17">
        <f>C260</f>
        <v>0</v>
      </c>
      <c r="D259" s="17">
        <f>D260</f>
        <v>0</v>
      </c>
      <c r="E259" s="73">
        <f t="shared" si="13"/>
        <v>0</v>
      </c>
      <c r="F259" s="17">
        <f>F260</f>
        <v>0</v>
      </c>
      <c r="G259" s="73">
        <f t="shared" si="14"/>
        <v>0</v>
      </c>
      <c r="H259" s="17" t="e">
        <f t="shared" si="12"/>
        <v>#DIV/0!</v>
      </c>
      <c r="I259" s="17">
        <f>I260</f>
        <v>0</v>
      </c>
    </row>
    <row r="260" spans="1:9" ht="127.5" hidden="1">
      <c r="A260" s="25" t="s">
        <v>63</v>
      </c>
      <c r="B260" s="35" t="s">
        <v>150</v>
      </c>
      <c r="C260" s="17">
        <v>0</v>
      </c>
      <c r="D260" s="17">
        <v>0</v>
      </c>
      <c r="E260" s="73">
        <f t="shared" si="13"/>
        <v>0</v>
      </c>
      <c r="F260" s="17">
        <v>0</v>
      </c>
      <c r="G260" s="73">
        <f t="shared" si="14"/>
        <v>0</v>
      </c>
      <c r="H260" s="17" t="e">
        <f t="shared" si="12"/>
        <v>#DIV/0!</v>
      </c>
      <c r="I260" s="17">
        <v>0</v>
      </c>
    </row>
    <row r="261" spans="1:9" s="18" customFormat="1" ht="25.5" hidden="1">
      <c r="A261" s="28" t="s">
        <v>64</v>
      </c>
      <c r="B261" s="36" t="s">
        <v>65</v>
      </c>
      <c r="C261" s="20">
        <f>C262</f>
        <v>0</v>
      </c>
      <c r="D261" s="20">
        <f>D262</f>
        <v>0</v>
      </c>
      <c r="E261" s="75">
        <f t="shared" si="13"/>
        <v>0</v>
      </c>
      <c r="F261" s="20">
        <f>F262</f>
        <v>0</v>
      </c>
      <c r="G261" s="75">
        <f t="shared" si="14"/>
        <v>0</v>
      </c>
      <c r="H261" s="20" t="e">
        <f t="shared" si="12"/>
        <v>#DIV/0!</v>
      </c>
      <c r="I261" s="20">
        <f>I262</f>
        <v>0</v>
      </c>
    </row>
    <row r="262" spans="1:9" ht="12.75" hidden="1">
      <c r="A262" s="25" t="s">
        <v>66</v>
      </c>
      <c r="B262" s="35" t="s">
        <v>274</v>
      </c>
      <c r="C262" s="17">
        <v>0</v>
      </c>
      <c r="D262" s="17">
        <v>0</v>
      </c>
      <c r="E262" s="73">
        <f t="shared" si="13"/>
        <v>0</v>
      </c>
      <c r="F262" s="17">
        <v>0</v>
      </c>
      <c r="G262" s="73">
        <f t="shared" si="14"/>
        <v>0</v>
      </c>
      <c r="H262" s="17" t="e">
        <f t="shared" si="12"/>
        <v>#DIV/0!</v>
      </c>
      <c r="I262" s="17">
        <v>0</v>
      </c>
    </row>
    <row r="263" spans="1:9" ht="76.5" hidden="1">
      <c r="A263" s="25" t="s">
        <v>67</v>
      </c>
      <c r="B263" s="35" t="s">
        <v>151</v>
      </c>
      <c r="C263" s="17">
        <f>C264</f>
        <v>0</v>
      </c>
      <c r="D263" s="17">
        <f>D264</f>
        <v>0</v>
      </c>
      <c r="E263" s="73">
        <f t="shared" si="13"/>
        <v>0</v>
      </c>
      <c r="F263" s="17">
        <f>F264</f>
        <v>0</v>
      </c>
      <c r="G263" s="73">
        <f t="shared" si="14"/>
        <v>0</v>
      </c>
      <c r="H263" s="17" t="e">
        <f t="shared" si="12"/>
        <v>#DIV/0!</v>
      </c>
      <c r="I263" s="17">
        <f>I264</f>
        <v>0</v>
      </c>
    </row>
    <row r="264" spans="1:9" ht="63.75" hidden="1">
      <c r="A264" s="25" t="s">
        <v>68</v>
      </c>
      <c r="B264" s="35" t="s">
        <v>152</v>
      </c>
      <c r="C264" s="17"/>
      <c r="D264" s="17"/>
      <c r="E264" s="73">
        <f t="shared" si="13"/>
        <v>0</v>
      </c>
      <c r="F264" s="17"/>
      <c r="G264" s="73">
        <f t="shared" si="14"/>
        <v>0</v>
      </c>
      <c r="H264" s="17" t="e">
        <f t="shared" si="12"/>
        <v>#DIV/0!</v>
      </c>
      <c r="I264" s="17"/>
    </row>
    <row r="265" spans="1:9" ht="51" hidden="1">
      <c r="A265" s="25" t="s">
        <v>69</v>
      </c>
      <c r="B265" s="35" t="s">
        <v>70</v>
      </c>
      <c r="C265" s="17">
        <f>C266</f>
        <v>0</v>
      </c>
      <c r="D265" s="17">
        <f>D266</f>
        <v>0</v>
      </c>
      <c r="E265" s="73">
        <f t="shared" si="13"/>
        <v>0</v>
      </c>
      <c r="F265" s="17">
        <f>F266</f>
        <v>0</v>
      </c>
      <c r="G265" s="73">
        <f t="shared" si="14"/>
        <v>0</v>
      </c>
      <c r="H265" s="17" t="e">
        <f t="shared" si="12"/>
        <v>#DIV/0!</v>
      </c>
      <c r="I265" s="17">
        <f>I266</f>
        <v>0</v>
      </c>
    </row>
    <row r="266" spans="1:9" ht="51" hidden="1">
      <c r="A266" s="25" t="s">
        <v>71</v>
      </c>
      <c r="B266" s="35" t="s">
        <v>72</v>
      </c>
      <c r="C266" s="17"/>
      <c r="D266" s="17"/>
      <c r="E266" s="73">
        <f t="shared" si="13"/>
        <v>0</v>
      </c>
      <c r="F266" s="17"/>
      <c r="G266" s="73">
        <f t="shared" si="14"/>
        <v>0</v>
      </c>
      <c r="H266" s="17" t="e">
        <f t="shared" si="12"/>
        <v>#DIV/0!</v>
      </c>
      <c r="I266" s="17"/>
    </row>
    <row r="267" spans="1:9" s="18" customFormat="1" ht="69" customHeight="1">
      <c r="A267" s="28" t="s">
        <v>73</v>
      </c>
      <c r="B267" s="36" t="s">
        <v>153</v>
      </c>
      <c r="C267" s="20">
        <f>C268</f>
        <v>1211.7</v>
      </c>
      <c r="D267" s="20">
        <f>D268</f>
        <v>1219</v>
      </c>
      <c r="E267" s="75">
        <f t="shared" si="13"/>
        <v>7.2999999999999545</v>
      </c>
      <c r="F267" s="20">
        <f>F268</f>
        <v>1219</v>
      </c>
      <c r="G267" s="75">
        <f t="shared" si="14"/>
        <v>0</v>
      </c>
      <c r="H267" s="20">
        <f t="shared" si="12"/>
        <v>100</v>
      </c>
      <c r="I267" s="20">
        <f>I268</f>
        <v>0</v>
      </c>
    </row>
    <row r="268" spans="1:9" ht="76.5">
      <c r="A268" s="25" t="s">
        <v>74</v>
      </c>
      <c r="B268" s="35" t="s">
        <v>275</v>
      </c>
      <c r="C268" s="17">
        <v>1211.7</v>
      </c>
      <c r="D268" s="17">
        <v>1219</v>
      </c>
      <c r="E268" s="73">
        <f t="shared" si="13"/>
        <v>7.2999999999999545</v>
      </c>
      <c r="F268" s="17">
        <v>1219</v>
      </c>
      <c r="G268" s="73">
        <f t="shared" si="14"/>
        <v>0</v>
      </c>
      <c r="H268" s="17">
        <f t="shared" si="12"/>
        <v>100</v>
      </c>
      <c r="I268" s="17"/>
    </row>
    <row r="269" spans="1:9" s="18" customFormat="1" ht="54" customHeight="1">
      <c r="A269" s="28" t="s">
        <v>75</v>
      </c>
      <c r="B269" s="36" t="s">
        <v>88</v>
      </c>
      <c r="C269" s="20">
        <f>C270</f>
        <v>4847</v>
      </c>
      <c r="D269" s="20">
        <f>D270</f>
        <v>1223.9</v>
      </c>
      <c r="E269" s="75">
        <f t="shared" si="13"/>
        <v>-3623.1</v>
      </c>
      <c r="F269" s="20">
        <f>F270</f>
        <v>1223.9</v>
      </c>
      <c r="G269" s="75">
        <f t="shared" si="14"/>
        <v>0</v>
      </c>
      <c r="H269" s="20">
        <f t="shared" si="12"/>
        <v>100</v>
      </c>
      <c r="I269" s="20">
        <f>I270</f>
        <v>0</v>
      </c>
    </row>
    <row r="270" spans="1:9" ht="57" customHeight="1">
      <c r="A270" s="25" t="s">
        <v>89</v>
      </c>
      <c r="B270" s="35" t="s">
        <v>154</v>
      </c>
      <c r="C270" s="17">
        <v>4847</v>
      </c>
      <c r="D270" s="17">
        <v>1223.9</v>
      </c>
      <c r="E270" s="73">
        <f t="shared" si="13"/>
        <v>-3623.1</v>
      </c>
      <c r="F270" s="17">
        <v>1223.9</v>
      </c>
      <c r="G270" s="73">
        <f t="shared" si="14"/>
        <v>0</v>
      </c>
      <c r="H270" s="17">
        <f t="shared" si="12"/>
        <v>100</v>
      </c>
      <c r="I270" s="17">
        <v>0</v>
      </c>
    </row>
    <row r="271" spans="1:9" ht="38.25" hidden="1">
      <c r="A271" s="25" t="s">
        <v>90</v>
      </c>
      <c r="B271" s="35" t="s">
        <v>91</v>
      </c>
      <c r="C271" s="17">
        <f>C272</f>
        <v>0</v>
      </c>
      <c r="D271" s="17">
        <f>D272</f>
        <v>0</v>
      </c>
      <c r="E271" s="73">
        <f t="shared" si="13"/>
        <v>0</v>
      </c>
      <c r="F271" s="17">
        <f>F272</f>
        <v>0</v>
      </c>
      <c r="G271" s="73">
        <f t="shared" si="14"/>
        <v>0</v>
      </c>
      <c r="H271" s="17" t="e">
        <f t="shared" si="12"/>
        <v>#DIV/0!</v>
      </c>
      <c r="I271" s="17">
        <f>I272</f>
        <v>0</v>
      </c>
    </row>
    <row r="272" spans="1:9" ht="38.25" hidden="1">
      <c r="A272" s="25" t="s">
        <v>92</v>
      </c>
      <c r="B272" s="35" t="s">
        <v>93</v>
      </c>
      <c r="C272" s="17">
        <v>0</v>
      </c>
      <c r="D272" s="17">
        <v>0</v>
      </c>
      <c r="E272" s="73">
        <f t="shared" si="13"/>
        <v>0</v>
      </c>
      <c r="F272" s="17">
        <v>0</v>
      </c>
      <c r="G272" s="73">
        <f t="shared" si="14"/>
        <v>0</v>
      </c>
      <c r="H272" s="17" t="e">
        <f t="shared" si="12"/>
        <v>#DIV/0!</v>
      </c>
      <c r="I272" s="17">
        <v>0</v>
      </c>
    </row>
    <row r="273" spans="1:9" ht="25.5" hidden="1">
      <c r="A273" s="25" t="s">
        <v>197</v>
      </c>
      <c r="B273" s="35" t="s">
        <v>428</v>
      </c>
      <c r="C273" s="17">
        <f>C274</f>
        <v>0</v>
      </c>
      <c r="D273" s="17">
        <f>D274</f>
        <v>0</v>
      </c>
      <c r="E273" s="73">
        <f t="shared" si="13"/>
        <v>0</v>
      </c>
      <c r="F273" s="17">
        <f>F274</f>
        <v>0</v>
      </c>
      <c r="G273" s="73">
        <f t="shared" si="14"/>
        <v>0</v>
      </c>
      <c r="H273" s="17" t="e">
        <f t="shared" si="12"/>
        <v>#DIV/0!</v>
      </c>
      <c r="I273" s="17">
        <f>I274</f>
        <v>0</v>
      </c>
    </row>
    <row r="274" spans="1:9" ht="25.5" hidden="1">
      <c r="A274" s="25" t="s">
        <v>198</v>
      </c>
      <c r="B274" s="35" t="s">
        <v>276</v>
      </c>
      <c r="C274" s="17"/>
      <c r="D274" s="17"/>
      <c r="E274" s="73">
        <f t="shared" si="13"/>
        <v>0</v>
      </c>
      <c r="F274" s="17"/>
      <c r="G274" s="73">
        <f t="shared" si="14"/>
        <v>0</v>
      </c>
      <c r="H274" s="17" t="e">
        <f t="shared" si="12"/>
        <v>#DIV/0!</v>
      </c>
      <c r="I274" s="17"/>
    </row>
    <row r="275" spans="1:9" ht="51" hidden="1">
      <c r="A275" s="27" t="s">
        <v>244</v>
      </c>
      <c r="B275" s="56" t="s">
        <v>245</v>
      </c>
      <c r="C275" s="17">
        <f>C276</f>
        <v>0</v>
      </c>
      <c r="D275" s="17">
        <f>D276</f>
        <v>0</v>
      </c>
      <c r="E275" s="73">
        <f t="shared" si="13"/>
        <v>0</v>
      </c>
      <c r="F275" s="17">
        <f>F276</f>
        <v>0</v>
      </c>
      <c r="G275" s="73">
        <f t="shared" si="14"/>
        <v>0</v>
      </c>
      <c r="H275" s="17" t="e">
        <f t="shared" si="12"/>
        <v>#DIV/0!</v>
      </c>
      <c r="I275" s="17">
        <f>I276</f>
        <v>0</v>
      </c>
    </row>
    <row r="276" spans="1:9" ht="51" hidden="1">
      <c r="A276" s="27" t="s">
        <v>246</v>
      </c>
      <c r="B276" s="56" t="s">
        <v>247</v>
      </c>
      <c r="C276" s="17"/>
      <c r="D276" s="17"/>
      <c r="E276" s="73">
        <f t="shared" si="13"/>
        <v>0</v>
      </c>
      <c r="F276" s="17"/>
      <c r="G276" s="73">
        <f t="shared" si="14"/>
        <v>0</v>
      </c>
      <c r="H276" s="17" t="e">
        <f t="shared" si="12"/>
        <v>#DIV/0!</v>
      </c>
      <c r="I276" s="17"/>
    </row>
    <row r="277" spans="1:9" s="18" customFormat="1" ht="12.75">
      <c r="A277" s="28" t="s">
        <v>94</v>
      </c>
      <c r="B277" s="36" t="s">
        <v>95</v>
      </c>
      <c r="C277" s="20">
        <f>C278</f>
        <v>1314</v>
      </c>
      <c r="D277" s="20">
        <f>D278</f>
        <v>1320.8</v>
      </c>
      <c r="E277" s="75">
        <f t="shared" si="13"/>
        <v>6.7999999999999545</v>
      </c>
      <c r="F277" s="20">
        <f>F278</f>
        <v>1320.8</v>
      </c>
      <c r="G277" s="75">
        <f t="shared" si="14"/>
        <v>0</v>
      </c>
      <c r="H277" s="20">
        <f t="shared" si="12"/>
        <v>100</v>
      </c>
      <c r="I277" s="20">
        <f>I278</f>
        <v>0</v>
      </c>
    </row>
    <row r="278" spans="1:9" ht="12.75">
      <c r="A278" s="29" t="s">
        <v>96</v>
      </c>
      <c r="B278" s="44" t="s">
        <v>97</v>
      </c>
      <c r="C278" s="17">
        <v>1314</v>
      </c>
      <c r="D278" s="17">
        <v>1320.8</v>
      </c>
      <c r="E278" s="73">
        <f t="shared" si="13"/>
        <v>6.7999999999999545</v>
      </c>
      <c r="F278" s="17">
        <v>1320.8</v>
      </c>
      <c r="G278" s="73">
        <f t="shared" si="14"/>
        <v>0</v>
      </c>
      <c r="H278" s="17">
        <f t="shared" si="12"/>
        <v>100</v>
      </c>
      <c r="I278" s="17"/>
    </row>
    <row r="279" spans="1:9" s="57" customFormat="1" ht="12.75">
      <c r="A279" s="65" t="s">
        <v>98</v>
      </c>
      <c r="B279" s="45" t="s">
        <v>99</v>
      </c>
      <c r="C279" s="31">
        <f>C280+C291+C282+C284+C286</f>
        <v>1500000</v>
      </c>
      <c r="D279" s="31">
        <f>D280+D291+D282+D284+D286</f>
        <v>3659653.5</v>
      </c>
      <c r="E279" s="76">
        <f t="shared" si="13"/>
        <v>2159653.5</v>
      </c>
      <c r="F279" s="31">
        <f>F280+F291+F282+F284+F286</f>
        <v>974351.2000000001</v>
      </c>
      <c r="G279" s="76">
        <f t="shared" si="14"/>
        <v>-2685302.3</v>
      </c>
      <c r="H279" s="31">
        <f t="shared" si="12"/>
        <v>26.62413805022798</v>
      </c>
      <c r="I279" s="31">
        <f>I280+I291+I282+I284+I286</f>
        <v>0</v>
      </c>
    </row>
    <row r="280" spans="1:9" ht="63.75" hidden="1">
      <c r="A280" s="29" t="s">
        <v>100</v>
      </c>
      <c r="B280" s="44" t="s">
        <v>155</v>
      </c>
      <c r="C280" s="17">
        <f>C281</f>
        <v>0</v>
      </c>
      <c r="D280" s="17">
        <f>D281</f>
        <v>0</v>
      </c>
      <c r="E280" s="73">
        <f t="shared" si="13"/>
        <v>0</v>
      </c>
      <c r="F280" s="17">
        <f>F281</f>
        <v>0</v>
      </c>
      <c r="G280" s="76">
        <f t="shared" si="14"/>
        <v>0</v>
      </c>
      <c r="H280" s="17" t="e">
        <f t="shared" si="12"/>
        <v>#DIV/0!</v>
      </c>
      <c r="I280" s="17">
        <f>I281</f>
        <v>0</v>
      </c>
    </row>
    <row r="281" spans="1:9" ht="63.75" hidden="1">
      <c r="A281" s="29" t="s">
        <v>101</v>
      </c>
      <c r="B281" s="44" t="s">
        <v>156</v>
      </c>
      <c r="C281" s="17"/>
      <c r="D281" s="17"/>
      <c r="E281" s="73">
        <f t="shared" si="13"/>
        <v>0</v>
      </c>
      <c r="F281" s="17"/>
      <c r="G281" s="76">
        <f t="shared" si="14"/>
        <v>0</v>
      </c>
      <c r="H281" s="17" t="e">
        <f t="shared" si="12"/>
        <v>#DIV/0!</v>
      </c>
      <c r="I281" s="17"/>
    </row>
    <row r="282" spans="1:9" ht="43.5" customHeight="1">
      <c r="A282" s="29" t="s">
        <v>102</v>
      </c>
      <c r="B282" s="44" t="s">
        <v>103</v>
      </c>
      <c r="C282" s="17">
        <f>C283</f>
        <v>0</v>
      </c>
      <c r="D282" s="17">
        <f>D283</f>
        <v>45.9</v>
      </c>
      <c r="E282" s="73">
        <f>E283</f>
        <v>45.9</v>
      </c>
      <c r="F282" s="17">
        <f>F283</f>
        <v>45.9</v>
      </c>
      <c r="G282" s="73">
        <f t="shared" si="14"/>
        <v>0</v>
      </c>
      <c r="H282" s="17">
        <f t="shared" si="12"/>
        <v>100</v>
      </c>
      <c r="I282" s="17">
        <f>I283</f>
        <v>0</v>
      </c>
    </row>
    <row r="283" spans="1:9" ht="38.25">
      <c r="A283" s="29" t="s">
        <v>104</v>
      </c>
      <c r="B283" s="44" t="s">
        <v>105</v>
      </c>
      <c r="C283" s="17">
        <v>0</v>
      </c>
      <c r="D283" s="17">
        <v>45.9</v>
      </c>
      <c r="E283" s="73">
        <f t="shared" si="13"/>
        <v>45.9</v>
      </c>
      <c r="F283" s="17">
        <v>45.9</v>
      </c>
      <c r="G283" s="73">
        <f t="shared" si="14"/>
        <v>0</v>
      </c>
      <c r="H283" s="17">
        <f t="shared" si="12"/>
        <v>100</v>
      </c>
      <c r="I283" s="17">
        <v>0</v>
      </c>
    </row>
    <row r="284" spans="1:9" ht="38.25" hidden="1">
      <c r="A284" s="29" t="s">
        <v>106</v>
      </c>
      <c r="B284" s="44" t="s">
        <v>107</v>
      </c>
      <c r="C284" s="17">
        <f>C285</f>
        <v>0</v>
      </c>
      <c r="D284" s="17">
        <f>D285</f>
        <v>0</v>
      </c>
      <c r="E284" s="73">
        <f t="shared" si="13"/>
        <v>0</v>
      </c>
      <c r="F284" s="17">
        <f>F285</f>
        <v>0</v>
      </c>
      <c r="G284" s="73">
        <f t="shared" si="14"/>
        <v>0</v>
      </c>
      <c r="H284" s="17" t="e">
        <f t="shared" si="12"/>
        <v>#DIV/0!</v>
      </c>
      <c r="I284" s="17">
        <f>I285</f>
        <v>0</v>
      </c>
    </row>
    <row r="285" spans="1:9" ht="38.25" hidden="1">
      <c r="A285" s="29" t="s">
        <v>108</v>
      </c>
      <c r="B285" s="44" t="s">
        <v>109</v>
      </c>
      <c r="C285" s="17"/>
      <c r="D285" s="17"/>
      <c r="E285" s="73">
        <f t="shared" si="13"/>
        <v>0</v>
      </c>
      <c r="F285" s="17"/>
      <c r="G285" s="73">
        <f t="shared" si="14"/>
        <v>0</v>
      </c>
      <c r="H285" s="17" t="e">
        <f t="shared" si="12"/>
        <v>#DIV/0!</v>
      </c>
      <c r="I285" s="17"/>
    </row>
    <row r="286" spans="1:9" ht="38.25" hidden="1">
      <c r="A286" s="29" t="s">
        <v>110</v>
      </c>
      <c r="B286" s="44" t="s">
        <v>111</v>
      </c>
      <c r="C286" s="17">
        <f>C287+C289</f>
        <v>0</v>
      </c>
      <c r="D286" s="17">
        <f>D287+D289</f>
        <v>0</v>
      </c>
      <c r="E286" s="73">
        <f t="shared" si="13"/>
        <v>0</v>
      </c>
      <c r="F286" s="17">
        <f>F287+F289</f>
        <v>0</v>
      </c>
      <c r="G286" s="73">
        <f t="shared" si="14"/>
        <v>0</v>
      </c>
      <c r="H286" s="17" t="e">
        <f t="shared" si="12"/>
        <v>#DIV/0!</v>
      </c>
      <c r="I286" s="17">
        <f>I287+I289</f>
        <v>0</v>
      </c>
    </row>
    <row r="287" spans="1:9" ht="51" hidden="1">
      <c r="A287" s="29" t="s">
        <v>112</v>
      </c>
      <c r="B287" s="44" t="s">
        <v>113</v>
      </c>
      <c r="C287" s="17">
        <f>C288</f>
        <v>0</v>
      </c>
      <c r="D287" s="17">
        <f>D288</f>
        <v>0</v>
      </c>
      <c r="E287" s="73">
        <f t="shared" si="13"/>
        <v>0</v>
      </c>
      <c r="F287" s="17">
        <f>F288</f>
        <v>0</v>
      </c>
      <c r="G287" s="73">
        <f t="shared" si="14"/>
        <v>0</v>
      </c>
      <c r="H287" s="17" t="e">
        <f t="shared" si="12"/>
        <v>#DIV/0!</v>
      </c>
      <c r="I287" s="17">
        <f>I288</f>
        <v>0</v>
      </c>
    </row>
    <row r="288" spans="1:9" ht="63.75" hidden="1">
      <c r="A288" s="29" t="s">
        <v>114</v>
      </c>
      <c r="B288" s="44" t="s">
        <v>115</v>
      </c>
      <c r="C288" s="17"/>
      <c r="D288" s="17"/>
      <c r="E288" s="73">
        <f t="shared" si="13"/>
        <v>0</v>
      </c>
      <c r="F288" s="17"/>
      <c r="G288" s="73">
        <f t="shared" si="14"/>
        <v>0</v>
      </c>
      <c r="H288" s="17" t="e">
        <f t="shared" si="12"/>
        <v>#DIV/0!</v>
      </c>
      <c r="I288" s="17"/>
    </row>
    <row r="289" spans="1:9" ht="63.75" hidden="1">
      <c r="A289" s="29" t="s">
        <v>116</v>
      </c>
      <c r="B289" s="44" t="s">
        <v>165</v>
      </c>
      <c r="C289" s="17">
        <f>C290</f>
        <v>0</v>
      </c>
      <c r="D289" s="17">
        <f>D290</f>
        <v>0</v>
      </c>
      <c r="E289" s="73">
        <f t="shared" si="13"/>
        <v>0</v>
      </c>
      <c r="F289" s="17">
        <f>F290</f>
        <v>0</v>
      </c>
      <c r="G289" s="73">
        <f t="shared" si="14"/>
        <v>0</v>
      </c>
      <c r="H289" s="17" t="e">
        <f t="shared" si="12"/>
        <v>#DIV/0!</v>
      </c>
      <c r="I289" s="17">
        <f>I290</f>
        <v>0</v>
      </c>
    </row>
    <row r="290" spans="1:9" ht="63.75" hidden="1">
      <c r="A290" s="29" t="s">
        <v>117</v>
      </c>
      <c r="B290" s="44" t="s">
        <v>166</v>
      </c>
      <c r="C290" s="17">
        <v>0</v>
      </c>
      <c r="D290" s="17">
        <v>0</v>
      </c>
      <c r="E290" s="73">
        <f t="shared" si="13"/>
        <v>0</v>
      </c>
      <c r="F290" s="17">
        <v>0</v>
      </c>
      <c r="G290" s="73">
        <f t="shared" si="14"/>
        <v>0</v>
      </c>
      <c r="H290" s="17" t="e">
        <f t="shared" si="12"/>
        <v>#DIV/0!</v>
      </c>
      <c r="I290" s="17">
        <v>0</v>
      </c>
    </row>
    <row r="291" spans="1:9" s="18" customFormat="1" ht="12.75">
      <c r="A291" s="26" t="s">
        <v>118</v>
      </c>
      <c r="B291" s="43" t="s">
        <v>119</v>
      </c>
      <c r="C291" s="20">
        <f>C292</f>
        <v>1500000</v>
      </c>
      <c r="D291" s="20">
        <f>D292</f>
        <v>3659607.6</v>
      </c>
      <c r="E291" s="75">
        <f t="shared" si="13"/>
        <v>2159607.6</v>
      </c>
      <c r="F291" s="20">
        <f>F292</f>
        <v>974305.3</v>
      </c>
      <c r="G291" s="75">
        <f t="shared" si="14"/>
        <v>-2685302.3</v>
      </c>
      <c r="H291" s="20">
        <f t="shared" si="12"/>
        <v>26.623217746077476</v>
      </c>
      <c r="I291" s="20">
        <f>I292</f>
        <v>0</v>
      </c>
    </row>
    <row r="292" spans="1:9" ht="25.5">
      <c r="A292" s="29" t="s">
        <v>120</v>
      </c>
      <c r="B292" s="44" t="s">
        <v>277</v>
      </c>
      <c r="C292" s="17">
        <v>1500000</v>
      </c>
      <c r="D292" s="17">
        <v>3659607.6</v>
      </c>
      <c r="E292" s="73">
        <f t="shared" si="13"/>
        <v>2159607.6</v>
      </c>
      <c r="F292" s="17">
        <v>974305.3</v>
      </c>
      <c r="G292" s="73">
        <f t="shared" si="14"/>
        <v>-2685302.3</v>
      </c>
      <c r="H292" s="17">
        <f t="shared" si="12"/>
        <v>26.623217746077476</v>
      </c>
      <c r="I292" s="17">
        <v>0</v>
      </c>
    </row>
    <row r="293" spans="1:9" ht="12.75">
      <c r="A293" s="22" t="s">
        <v>121</v>
      </c>
      <c r="B293" s="33" t="s">
        <v>122</v>
      </c>
      <c r="C293" s="10">
        <f>C294</f>
        <v>0</v>
      </c>
      <c r="D293" s="10">
        <f>D294</f>
        <v>61143</v>
      </c>
      <c r="E293" s="71">
        <f t="shared" si="13"/>
        <v>61143</v>
      </c>
      <c r="F293" s="10">
        <f>F294</f>
        <v>61140.7</v>
      </c>
      <c r="G293" s="71">
        <f t="shared" si="14"/>
        <v>-2.3000000000029104</v>
      </c>
      <c r="H293" s="10">
        <f t="shared" si="12"/>
        <v>99.99623832654596</v>
      </c>
      <c r="I293" s="10">
        <f>I294</f>
        <v>0</v>
      </c>
    </row>
    <row r="294" spans="1:9" s="18" customFormat="1" ht="18.75" customHeight="1">
      <c r="A294" s="15" t="s">
        <v>123</v>
      </c>
      <c r="B294" s="36" t="s">
        <v>124</v>
      </c>
      <c r="C294" s="16">
        <f>C296+C295</f>
        <v>0</v>
      </c>
      <c r="D294" s="16">
        <f>D296+D295</f>
        <v>61143</v>
      </c>
      <c r="E294" s="74">
        <f t="shared" si="13"/>
        <v>61143</v>
      </c>
      <c r="F294" s="16">
        <f>F296+F295</f>
        <v>61140.7</v>
      </c>
      <c r="G294" s="74">
        <f t="shared" si="14"/>
        <v>-2.3000000000029104</v>
      </c>
      <c r="H294" s="16">
        <f t="shared" si="12"/>
        <v>99.99623832654596</v>
      </c>
      <c r="I294" s="16">
        <f>I296+I295</f>
        <v>0</v>
      </c>
    </row>
    <row r="295" spans="1:9" ht="51" hidden="1">
      <c r="A295" s="13" t="s">
        <v>1</v>
      </c>
      <c r="B295" s="35" t="s">
        <v>0</v>
      </c>
      <c r="C295" s="14"/>
      <c r="D295" s="14"/>
      <c r="E295" s="72">
        <f t="shared" si="13"/>
        <v>0</v>
      </c>
      <c r="F295" s="14"/>
      <c r="G295" s="72">
        <f t="shared" si="14"/>
        <v>0</v>
      </c>
      <c r="H295" s="14" t="e">
        <f t="shared" si="12"/>
        <v>#DIV/0!</v>
      </c>
      <c r="I295" s="14"/>
    </row>
    <row r="296" spans="1:9" ht="12.75">
      <c r="A296" s="13" t="s">
        <v>248</v>
      </c>
      <c r="B296" s="35" t="s">
        <v>124</v>
      </c>
      <c r="C296" s="14">
        <v>0</v>
      </c>
      <c r="D296" s="14">
        <v>61143</v>
      </c>
      <c r="E296" s="72">
        <f t="shared" si="13"/>
        <v>61143</v>
      </c>
      <c r="F296" s="14">
        <v>61140.7</v>
      </c>
      <c r="G296" s="72">
        <f t="shared" si="14"/>
        <v>-2.3000000000029104</v>
      </c>
      <c r="H296" s="14">
        <f t="shared" si="12"/>
        <v>99.99623832654596</v>
      </c>
      <c r="I296" s="14"/>
    </row>
    <row r="297" spans="1:9" ht="76.5">
      <c r="A297" s="9" t="s">
        <v>126</v>
      </c>
      <c r="B297" s="45" t="s">
        <v>159</v>
      </c>
      <c r="C297" s="31">
        <f>C298</f>
        <v>0</v>
      </c>
      <c r="D297" s="31">
        <f>D298</f>
        <v>19301.7</v>
      </c>
      <c r="E297" s="76">
        <f t="shared" si="13"/>
        <v>19301.7</v>
      </c>
      <c r="F297" s="31">
        <f>F298</f>
        <v>19468.9</v>
      </c>
      <c r="G297" s="76">
        <f t="shared" si="14"/>
        <v>167.20000000000073</v>
      </c>
      <c r="H297" s="31">
        <f t="shared" si="12"/>
        <v>100.86624494215535</v>
      </c>
      <c r="I297" s="31">
        <f>I298</f>
        <v>0</v>
      </c>
    </row>
    <row r="298" spans="1:9" s="57" customFormat="1" ht="25.5">
      <c r="A298" s="61" t="s">
        <v>127</v>
      </c>
      <c r="B298" s="45" t="s">
        <v>128</v>
      </c>
      <c r="C298" s="10">
        <f>C299</f>
        <v>0</v>
      </c>
      <c r="D298" s="10">
        <f>D299</f>
        <v>19301.7</v>
      </c>
      <c r="E298" s="71">
        <f t="shared" si="13"/>
        <v>19301.7</v>
      </c>
      <c r="F298" s="10">
        <f>F299</f>
        <v>19468.9</v>
      </c>
      <c r="G298" s="71">
        <f t="shared" si="14"/>
        <v>167.20000000000073</v>
      </c>
      <c r="H298" s="10">
        <f t="shared" si="12"/>
        <v>100.86624494215535</v>
      </c>
      <c r="I298" s="10">
        <f>I299</f>
        <v>0</v>
      </c>
    </row>
    <row r="299" spans="1:9" s="18" customFormat="1" ht="25.5">
      <c r="A299" s="19" t="s">
        <v>129</v>
      </c>
      <c r="B299" s="43" t="s">
        <v>130</v>
      </c>
      <c r="C299" s="16">
        <f>C301+C302</f>
        <v>0</v>
      </c>
      <c r="D299" s="16">
        <f>D301+D302</f>
        <v>19301.7</v>
      </c>
      <c r="E299" s="74">
        <f t="shared" si="13"/>
        <v>19301.7</v>
      </c>
      <c r="F299" s="16">
        <f>F301+F302</f>
        <v>19468.9</v>
      </c>
      <c r="G299" s="74">
        <f t="shared" si="14"/>
        <v>167.20000000000073</v>
      </c>
      <c r="H299" s="16">
        <f t="shared" si="12"/>
        <v>100.86624494215535</v>
      </c>
      <c r="I299" s="16">
        <f>I301+I302</f>
        <v>0</v>
      </c>
    </row>
    <row r="300" spans="1:9" ht="12.75" hidden="1">
      <c r="A300" s="30"/>
      <c r="B300" s="44"/>
      <c r="C300" s="14"/>
      <c r="D300" s="14"/>
      <c r="E300" s="72">
        <f t="shared" si="13"/>
        <v>0</v>
      </c>
      <c r="F300" s="14"/>
      <c r="G300" s="72">
        <f t="shared" si="14"/>
        <v>0</v>
      </c>
      <c r="H300" s="14" t="e">
        <f t="shared" si="12"/>
        <v>#DIV/0!</v>
      </c>
      <c r="I300" s="14"/>
    </row>
    <row r="301" spans="1:9" ht="25.5">
      <c r="A301" s="30" t="s">
        <v>261</v>
      </c>
      <c r="B301" s="44" t="s">
        <v>262</v>
      </c>
      <c r="C301" s="14">
        <v>0</v>
      </c>
      <c r="D301" s="14">
        <v>4133.1</v>
      </c>
      <c r="E301" s="72">
        <f t="shared" si="13"/>
        <v>4133.1</v>
      </c>
      <c r="F301" s="14">
        <v>4166.9</v>
      </c>
      <c r="G301" s="72">
        <f t="shared" si="14"/>
        <v>33.79999999999927</v>
      </c>
      <c r="H301" s="14">
        <f t="shared" si="12"/>
        <v>100.81778810094117</v>
      </c>
      <c r="I301" s="14"/>
    </row>
    <row r="302" spans="1:9" ht="25.5">
      <c r="A302" s="30" t="s">
        <v>131</v>
      </c>
      <c r="B302" s="44" t="s">
        <v>278</v>
      </c>
      <c r="C302" s="14">
        <v>0</v>
      </c>
      <c r="D302" s="14">
        <v>15168.6</v>
      </c>
      <c r="E302" s="72">
        <f t="shared" si="13"/>
        <v>15168.6</v>
      </c>
      <c r="F302" s="14">
        <v>15302</v>
      </c>
      <c r="G302" s="72">
        <f t="shared" si="14"/>
        <v>133.39999999999964</v>
      </c>
      <c r="H302" s="14">
        <f t="shared" si="12"/>
        <v>100.87944833405851</v>
      </c>
      <c r="I302" s="14"/>
    </row>
    <row r="303" spans="1:9" ht="38.25">
      <c r="A303" s="9" t="s">
        <v>132</v>
      </c>
      <c r="B303" s="33" t="s">
        <v>160</v>
      </c>
      <c r="C303" s="31">
        <f>C304</f>
        <v>0</v>
      </c>
      <c r="D303" s="31">
        <f>D304</f>
        <v>-29271.1</v>
      </c>
      <c r="E303" s="76">
        <f t="shared" si="13"/>
        <v>-29271.1</v>
      </c>
      <c r="F303" s="31">
        <f>F304</f>
        <v>-29271.1</v>
      </c>
      <c r="G303" s="76">
        <f t="shared" si="14"/>
        <v>0</v>
      </c>
      <c r="H303" s="31">
        <f t="shared" si="12"/>
        <v>100</v>
      </c>
      <c r="I303" s="31">
        <f>I304</f>
        <v>0</v>
      </c>
    </row>
    <row r="304" spans="1:9" ht="38.25">
      <c r="A304" s="13" t="s">
        <v>133</v>
      </c>
      <c r="B304" s="35" t="s">
        <v>134</v>
      </c>
      <c r="C304" s="14">
        <v>0</v>
      </c>
      <c r="D304" s="14">
        <v>-29271.1</v>
      </c>
      <c r="E304" s="72">
        <f t="shared" si="13"/>
        <v>-29271.1</v>
      </c>
      <c r="F304" s="14">
        <v>-29271.1</v>
      </c>
      <c r="G304" s="72">
        <f t="shared" si="14"/>
        <v>0</v>
      </c>
      <c r="H304" s="14">
        <f t="shared" si="12"/>
        <v>100</v>
      </c>
      <c r="I304" s="14"/>
    </row>
    <row r="305" spans="1:9" ht="12.75">
      <c r="A305" s="9"/>
      <c r="B305" s="46" t="s">
        <v>135</v>
      </c>
      <c r="C305" s="32">
        <f>C9+C213</f>
        <v>5032959.800000001</v>
      </c>
      <c r="D305" s="32">
        <f>D9+D213</f>
        <v>7276300.200000001</v>
      </c>
      <c r="E305" s="77">
        <f t="shared" si="13"/>
        <v>2243340.4000000004</v>
      </c>
      <c r="F305" s="32">
        <f>F9+F213</f>
        <v>4527457.100000001</v>
      </c>
      <c r="G305" s="77">
        <f t="shared" si="14"/>
        <v>-2748843.1000000006</v>
      </c>
      <c r="H305" s="32">
        <f t="shared" si="12"/>
        <v>62.22196687266971</v>
      </c>
      <c r="I305" s="32" t="e">
        <f>I9+I213</f>
        <v>#REF!</v>
      </c>
    </row>
    <row r="310" spans="6:9" ht="12.75">
      <c r="F310" s="60"/>
      <c r="I310" s="59"/>
    </row>
  </sheetData>
  <sheetProtection/>
  <autoFilter ref="A8:I305"/>
  <mergeCells count="1">
    <mergeCell ref="A5:H5"/>
  </mergeCells>
  <printOptions horizontalCentered="1"/>
  <pageMargins left="0.5118110236220472" right="0.1968503937007874" top="0.2362204724409449" bottom="0.35433070866141736" header="0.15748031496062992" footer="0.3937007874015748"/>
  <pageSetup fitToHeight="2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281</cp:lastModifiedBy>
  <cp:lastPrinted>2016-06-02T03:04:06Z</cp:lastPrinted>
  <dcterms:created xsi:type="dcterms:W3CDTF">2002-03-11T10:22:12Z</dcterms:created>
  <dcterms:modified xsi:type="dcterms:W3CDTF">2016-06-02T03:06:01Z</dcterms:modified>
  <cp:category/>
  <cp:version/>
  <cp:contentType/>
  <cp:contentStatus/>
</cp:coreProperties>
</file>