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420" activeTab="0"/>
  </bookViews>
  <sheets>
    <sheet name="Форма К-10" sheetId="1" r:id="rId1"/>
  </sheets>
  <definedNames>
    <definedName name="_xlnm._FilterDatabase" localSheetId="0" hidden="1">'Форма К-10'!$C$1:$C$875</definedName>
    <definedName name="Z_419C6360_650C_11D7_8EE1_00AA004F2C37_.wvu.PrintTitles" localSheetId="0" hidden="1">'Форма К-10'!$10:$11</definedName>
    <definedName name="Z_724AD495_11B4_400C_801A_5C4B3D529E14_.wvu.PrintTitles" localSheetId="0" hidden="1">'Форма К-10'!$10:$11</definedName>
    <definedName name="Z_7877DC72_62EE_441D_853A_C86C7C220B32_.wvu.PrintTitles" localSheetId="0" hidden="1">'Форма К-10'!$10:$11</definedName>
    <definedName name="Z_7CA99B60_587F_11D7_8C29_000021DDEF14_.wvu.PrintTitles" localSheetId="0" hidden="1">'Форма К-10'!$10:$11</definedName>
    <definedName name="Z_FD5AB83D_D344_4A9C_9E4F_7A0B1BEDCF80_.wvu.PrintTitles" localSheetId="0" hidden="1">'Форма К-10'!$10:$11</definedName>
    <definedName name="_xlnm.Print_Titles" localSheetId="0">'Форма К-10'!$10:$11</definedName>
    <definedName name="_xlnm.Print_Area" localSheetId="0">'Форма К-10'!$A$1:$H$810</definedName>
  </definedNames>
  <calcPr fullCalcOnLoad="1"/>
</workbook>
</file>

<file path=xl/sharedStrings.xml><?xml version="1.0" encoding="utf-8"?>
<sst xmlns="http://schemas.openxmlformats.org/spreadsheetml/2006/main" count="1589" uniqueCount="655">
  <si>
    <t xml:space="preserve">Составление протоколов об административных правонарушениях </t>
  </si>
  <si>
    <t>Образование комиссий по делам несовершеннолетних и защите их прав и организация их деятельности</t>
  </si>
  <si>
    <t>100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</si>
  <si>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</si>
  <si>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</si>
  <si>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</si>
  <si>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</si>
  <si>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</si>
  <si>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600</t>
  </si>
  <si>
    <t>Предоставление субсидий бюджетным, автономным учреждениям и иным некоммерческим организациям</t>
  </si>
  <si>
    <t>400</t>
  </si>
  <si>
    <t>700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</si>
  <si>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</si>
  <si>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</si>
  <si>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</si>
  <si>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</si>
  <si>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>1000</t>
  </si>
  <si>
    <t>Социальная политика</t>
  </si>
  <si>
    <t>1001</t>
  </si>
  <si>
    <t>Пенсионное обеспечение</t>
  </si>
  <si>
    <t>ВСЕГО РАСХОДОВ</t>
  </si>
  <si>
    <t>Центральный аппарат</t>
  </si>
  <si>
    <t>0408</t>
  </si>
  <si>
    <t>Транспорт</t>
  </si>
  <si>
    <t>1003</t>
  </si>
  <si>
    <t>Социальное обеспечение населения</t>
  </si>
  <si>
    <t>Глава муниципального образования</t>
  </si>
  <si>
    <t>Председатель представительного органа муниципального образования</t>
  </si>
  <si>
    <t>0407</t>
  </si>
  <si>
    <t>Лесное хозяйство</t>
  </si>
  <si>
    <t>Руководитель контрольно-счетной палаты муниципального образования и его заместители</t>
  </si>
  <si>
    <t>Лесоохранные и лесовосстановительные мероприятия</t>
  </si>
  <si>
    <t>Государственная регистрация актов гражданского состояния</t>
  </si>
  <si>
    <t>Другие вопросы в области национальной безопасности и правоохранительной деятельности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</si>
  <si>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</si>
  <si>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</si>
  <si>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Функционирование Правительства Российской Федерации, высших  исполнительных органов государственной 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</si>
  <si>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</si>
  <si>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органов муниципального образования</t>
  </si>
  <si>
    <t xml:space="preserve">Информирование населения через средства массовой информации, публикации нормативных актов </t>
  </si>
  <si>
    <t>0314</t>
  </si>
  <si>
    <t>0605</t>
  </si>
  <si>
    <t>Предоставление мер социальной поддержки учащимся из многодетных малоимущих семей</t>
  </si>
  <si>
    <t>Предоставление мер социальной поддержки учащимся из малоимущих семей</t>
  </si>
  <si>
    <t>Стационарная медицинская помощь</t>
  </si>
  <si>
    <t>Скорая медицинская помощь</t>
  </si>
  <si>
    <t>0906</t>
  </si>
  <si>
    <t>Заготовка, переработка, хранение и обеспечение безопасности донорской крови и её компонентов</t>
  </si>
  <si>
    <t>0111</t>
  </si>
  <si>
    <t>Процентные платежи по долговым обязательствам</t>
  </si>
  <si>
    <t>Физическая культура и спорт</t>
  </si>
  <si>
    <t>1300</t>
  </si>
  <si>
    <t>1301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</si>
  <si>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</si>
  <si>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</si>
  <si>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0105</t>
  </si>
  <si>
    <t>Судебная система</t>
  </si>
  <si>
    <t>0503</t>
  </si>
  <si>
    <t>Благоустройство</t>
  </si>
  <si>
    <t>0505</t>
  </si>
  <si>
    <t>Депутаты представительного органа муниципального образования, работающие на не постоянной основе</t>
  </si>
  <si>
    <t>Амбулаторная помощь</t>
  </si>
  <si>
    <t>Обслуживание муниципального долга</t>
  </si>
  <si>
    <t>Пенсии за выслугу лет лицам, замещавшим муниципальные должности муниципальной службы</t>
  </si>
  <si>
    <t>1100</t>
  </si>
  <si>
    <t>Мероприятия по землеустройству и землепользованию</t>
  </si>
  <si>
    <t>0804</t>
  </si>
  <si>
    <t>Другие вопросы в области культуры, кинематографии</t>
  </si>
  <si>
    <t>Здравоохранение</t>
  </si>
  <si>
    <t>0909</t>
  </si>
  <si>
    <t>Другие вопросы в области здравоохранения</t>
  </si>
  <si>
    <t>1105</t>
  </si>
  <si>
    <t>Содержание, обслуживание и сохранение объектов муниципального имущества, составляющих муниципальную казну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</si>
  <si>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</si>
  <si>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0412</t>
  </si>
  <si>
    <t>Другие вопросы в области национальной экономики</t>
  </si>
  <si>
    <t>Целевая статья</t>
  </si>
  <si>
    <t>Вид расходов</t>
  </si>
  <si>
    <t>Наименование расходов</t>
  </si>
  <si>
    <t>0100</t>
  </si>
  <si>
    <t>Общегосударственные вопросы</t>
  </si>
  <si>
    <t>0102</t>
  </si>
  <si>
    <t>0103</t>
  </si>
  <si>
    <t>0104</t>
  </si>
  <si>
    <t>0106</t>
  </si>
  <si>
    <t>Резервные фонды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</si>
  <si>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</si>
  <si>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</si>
  <si>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</si>
  <si>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</si>
  <si>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0400</t>
  </si>
  <si>
    <t>Национальная экономика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</si>
  <si>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</si>
  <si>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</si>
  <si>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</si>
  <si>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</si>
  <si>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</si>
  <si>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</si>
  <si>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Другие вопросы в области жилищно-коммунального хозяйства</t>
  </si>
  <si>
    <t>0600</t>
  </si>
  <si>
    <t>Охрана окружающей среды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</si>
  <si>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</si>
  <si>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</si>
  <si>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</si>
  <si>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</si>
  <si>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</si>
  <si>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Обеспечение деятельности подведомственных учреждений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</si>
  <si>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</si>
  <si>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</si>
  <si>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</si>
  <si>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</si>
  <si>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</si>
  <si>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</si>
  <si>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</si>
  <si>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</si>
  <si>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 xml:space="preserve">Культура </t>
  </si>
  <si>
    <t>0900</t>
  </si>
  <si>
    <t>0901</t>
  </si>
  <si>
    <t>Обслуживание государственного и муниципального долга</t>
  </si>
  <si>
    <t>0902</t>
  </si>
  <si>
    <t>0904</t>
  </si>
  <si>
    <t>1006</t>
  </si>
  <si>
    <t>Другие вопросы в области социальной политики</t>
  </si>
  <si>
    <t>Управление объектами муниципального имущества, составляющих муниципальную казну</t>
  </si>
  <si>
    <t>0409</t>
  </si>
  <si>
    <t>Дорожное хозяйство (дорожные фонды)</t>
  </si>
  <si>
    <t>Ремонт автомобильных дорог общего пользования местного значения и искусственных сооружений на них</t>
  </si>
  <si>
    <t>1004</t>
  </si>
  <si>
    <t>Охрана семьи и детства</t>
  </si>
  <si>
    <t>0302</t>
  </si>
  <si>
    <t>Органы внутренних дел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</si>
  <si>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</si>
  <si>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Культура, кинематография</t>
  </si>
  <si>
    <t>0107</t>
  </si>
  <si>
    <t>Обеспечение проведения выборов и референдумов</t>
  </si>
  <si>
    <t>Дефицит (-), профицит (+)</t>
  </si>
  <si>
    <t>Утверждено по бюджету первоначально</t>
  </si>
  <si>
    <t>Факт</t>
  </si>
  <si>
    <t>% исполне-ния от уточнен-ного плана</t>
  </si>
  <si>
    <t>(тыс. руб.)</t>
  </si>
  <si>
    <t>Уточненный план</t>
  </si>
  <si>
    <t>Мероприятия в области социальной политики</t>
  </si>
  <si>
    <t>0603</t>
  </si>
  <si>
    <t>Охрана объектов растительного и животного мира и среды их обитания</t>
  </si>
  <si>
    <t>Обслуживание лицевых счетов органов государственной власти Пермского края, государственных краевых учреждений</t>
  </si>
  <si>
    <t>Приложение 4</t>
  </si>
  <si>
    <t>90 0 0000</t>
  </si>
  <si>
    <t>Непрограммные мероприятия</t>
  </si>
  <si>
    <t>91 0 0000</t>
  </si>
  <si>
    <t>Обеспечение деятельности органов местного самоуправления</t>
  </si>
  <si>
    <t xml:space="preserve"> 91 0 0001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</si>
  <si>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государствеными внебюджетными фондами</t>
  </si>
  <si>
    <t>91 0 0002</t>
  </si>
  <si>
    <t>Закупка товаров, работ и услуг для государственных (муниципальных) нужд</t>
  </si>
  <si>
    <t>91 0 0003</t>
  </si>
  <si>
    <t>91 0 0005</t>
  </si>
  <si>
    <t>91 0 0006</t>
  </si>
  <si>
    <t>91 0 6327</t>
  </si>
  <si>
    <t>92 0 0000</t>
  </si>
  <si>
    <t>Мероприятия, осуществляемые муниципальными органами власти и подведомственными учреждениями, в рамках непрограммных направлений расходов</t>
  </si>
  <si>
    <t>92 0 0007</t>
  </si>
  <si>
    <t>91 0 6329</t>
  </si>
  <si>
    <t>Осуществление государственных полномочий по регистрации и учету граждан, имеющих  право на  получение  жилищных  субсидий в связи с переселением из районов Крайнего Севера и приравненных к ним местностей</t>
  </si>
  <si>
    <t>92 0 0008</t>
  </si>
  <si>
    <t>92 0 0009</t>
  </si>
  <si>
    <t>Демонтаж объектов остановочных комплексов, снос бесхозяйных объектов на территории г. Березники</t>
  </si>
  <si>
    <t>92 0 0010</t>
  </si>
  <si>
    <t>92 0 0011</t>
  </si>
  <si>
    <t>Субсидии некоммерческим организациям, не являющимся бюджетными и автономными учреждениями на оказание услуг для решения социальных задач</t>
  </si>
  <si>
    <t>92 0 0012</t>
  </si>
  <si>
    <t>Средства на поощрения, применяемые администрацией г. Березники</t>
  </si>
  <si>
    <t>92 0 0013</t>
  </si>
  <si>
    <t>92 0 0014</t>
  </si>
  <si>
    <t>Проведение социологических исследований</t>
  </si>
  <si>
    <t>92 0 0015</t>
  </si>
  <si>
    <t>Содержание городской Доски Почета</t>
  </si>
  <si>
    <t>92 0 0016</t>
  </si>
  <si>
    <t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t>
  </si>
  <si>
    <t>92 0 0017</t>
  </si>
  <si>
    <t>Программа по повышению эффективности бюджетных расходов муниципального образования "Город Березники" на период до 2014 года (включительно)</t>
  </si>
  <si>
    <t>92 0 0026</t>
  </si>
  <si>
    <t>Реализация мероприятий по муниципальной поддержке малоимущих семей и граждан, попавших в сложную жизненную ситуацию</t>
  </si>
  <si>
    <t>93 0 0000</t>
  </si>
  <si>
    <t>93 0 0020</t>
  </si>
  <si>
    <t>Обеспечение деятельности казенных учреждений</t>
  </si>
  <si>
    <t>91 0 6322</t>
  </si>
  <si>
    <t xml:space="preserve">92 0 0000 </t>
  </si>
  <si>
    <t>92 0 0021</t>
  </si>
  <si>
    <t>07 0 0000</t>
  </si>
  <si>
    <t>Муниципальная программа "Жилище и транспорт"</t>
  </si>
  <si>
    <t>07 2 0000</t>
  </si>
  <si>
    <t>Подпрограмма "Транспорт"</t>
  </si>
  <si>
    <t>07 2 8006</t>
  </si>
  <si>
    <t>Организация транспортного обслуживания населения</t>
  </si>
  <si>
    <t>91 0 6326</t>
  </si>
  <si>
    <t>08 0 0000</t>
  </si>
  <si>
    <t>Муниципальная программа "Комплексное благоустройство территории города Березники"</t>
  </si>
  <si>
    <t>08 2 0000</t>
  </si>
  <si>
    <t>Подпрограмма "Совершенствование и развитие сети автомобильных дорог"</t>
  </si>
  <si>
    <t>08 2 1930</t>
  </si>
  <si>
    <t>Ведомственная целевая программа "Поддержание надлежащего технического состояния автомобильных дорог общего пользования местного значения"</t>
  </si>
  <si>
    <t>08 2 1931</t>
  </si>
  <si>
    <t>Содержание автомобильных дорог общего пользования местного значения в границах городского округа</t>
  </si>
  <si>
    <t>08 2 2805</t>
  </si>
  <si>
    <t>Капитальный ремонт участка автомобильной дороги общего пользования местного значения ул. Юбилейная от ул. Свердлова до ул. Мира</t>
  </si>
  <si>
    <t>08 2 2806</t>
  </si>
  <si>
    <t>Капитальный ремонт участка автомобильной дороги общего пользования местного значения ул. Ломоносова от ул. Тельмана до ул. Пятилетки</t>
  </si>
  <si>
    <t>08 2 2807</t>
  </si>
  <si>
    <t xml:space="preserve">Капитальный ремонт автомобильных дорог общего пользования местного значения </t>
  </si>
  <si>
    <t>08 2 2808</t>
  </si>
  <si>
    <t>08 2 2809</t>
  </si>
  <si>
    <t>Ремонт проездов к дворовым территориям многоквартирных домов</t>
  </si>
  <si>
    <t>08 2 2810</t>
  </si>
  <si>
    <t>Содержание автомобильных дорог общего пользования местного значения</t>
  </si>
  <si>
    <t>06 0 0000</t>
  </si>
  <si>
    <t xml:space="preserve">Муниципальная программа "Развитие малого и среднего предпринимательства в городе Березники" </t>
  </si>
  <si>
    <t>06 1 0000</t>
  </si>
  <si>
    <t>Подпрограмма "Вовлечение жителей города Березники, обладающих деловой активностью в предпринимательскую деятельность"</t>
  </si>
  <si>
    <t>06 1 2310</t>
  </si>
  <si>
    <t>Содействие развитию молодежного предпринимательства</t>
  </si>
  <si>
    <t>06 1 2320</t>
  </si>
  <si>
    <t>Популяризация роли предпринимательства в обществе</t>
  </si>
  <si>
    <t>06 2 0000</t>
  </si>
  <si>
    <t>Подпрограмма "Формирование благоприятной среды для развития малого и среднего предпринимательства в городе Березники"</t>
  </si>
  <si>
    <t>06 2 2330</t>
  </si>
  <si>
    <t>Развитие предпринимательской грамотности целевых групп граждан и повышение компетенций их сотрудников, информирование субъектов малого и среднего предпринимательства</t>
  </si>
  <si>
    <t>06 2 2340</t>
  </si>
  <si>
    <t>Содействие в формировании благоприятных условий для развития малого и среднего предпринимательства</t>
  </si>
  <si>
    <t>06 2 8001</t>
  </si>
  <si>
    <t>Оказание финансовой поддержки субъектам малого и среднего предпринимательства</t>
  </si>
  <si>
    <t>06 2 8002</t>
  </si>
  <si>
    <t>Содействие развитию микрофинансирования</t>
  </si>
  <si>
    <t>92 0 0022</t>
  </si>
  <si>
    <t>92 0 0023</t>
  </si>
  <si>
    <t>Формирование земельных участков, находящихся в муниципальной собственности и государственная собственность на которые не разграничена, и их постановка на государственный кадастровый учет для бесплатного предоставления многодетным семьям</t>
  </si>
  <si>
    <t>07 1 0000</t>
  </si>
  <si>
    <t>Подпрограмма "Жилище"</t>
  </si>
  <si>
    <t>07 1 2610</t>
  </si>
  <si>
    <t>Капитальный ремонт жилых помещений, находящихся в муниципальной собственности</t>
  </si>
  <si>
    <t>07 1 2620</t>
  </si>
  <si>
    <t>07 1 8003</t>
  </si>
  <si>
    <t>Капитальный ремонт крыш многоквартирных домов</t>
  </si>
  <si>
    <t>07 1 8004</t>
  </si>
  <si>
    <t>Капитальный ремонт (замена) лифтов многоквартирных домов</t>
  </si>
  <si>
    <t>07 1 8005</t>
  </si>
  <si>
    <t>Приведение в нормативное и безопасное состояние зеленого хозяйства придомовых территорий многоквартирных домов</t>
  </si>
  <si>
    <t>92 0 6415</t>
  </si>
  <si>
    <t xml:space="preserve">Переселение граждан из аварийного (непригодного для проживания) жилищного фонда </t>
  </si>
  <si>
    <t>Капитальные вложения в объекты недвижимого имущества государственной (муниципальной) собственности</t>
  </si>
  <si>
    <t>07 3 0000</t>
  </si>
  <si>
    <t>Подпрограмма  "Газификация районов индивидуальной застройки города"</t>
  </si>
  <si>
    <t>07 3 4400</t>
  </si>
  <si>
    <t>Бюджетные инвестиции на строительство и реконструкцию</t>
  </si>
  <si>
    <t>07 3 4404</t>
  </si>
  <si>
    <t>Строительство уличных газопроводов</t>
  </si>
  <si>
    <t>08 1 0000</t>
  </si>
  <si>
    <t>Подпрограмма "Благоустройство городских территорий"</t>
  </si>
  <si>
    <t>08 1 2801</t>
  </si>
  <si>
    <t>Приведение в нормативное состояние зеленого хозяйства</t>
  </si>
  <si>
    <t>08 1 2802</t>
  </si>
  <si>
    <t>Содержание сетей наружного освещения</t>
  </si>
  <si>
    <t>08 1 2803</t>
  </si>
  <si>
    <t>Благоустройство парков и скверов и прочие мероприятия по благоустройству</t>
  </si>
  <si>
    <t>08 1 2804</t>
  </si>
  <si>
    <t>Содержание и ремонт мест захоронения</t>
  </si>
  <si>
    <t>08 1 4400</t>
  </si>
  <si>
    <t>08 1 4401</t>
  </si>
  <si>
    <t>Реконструкция сетей наружного освещения</t>
  </si>
  <si>
    <t>08 1 4402</t>
  </si>
  <si>
    <t>Восстановление сетей наружного освещения</t>
  </si>
  <si>
    <t>08 1 4403</t>
  </si>
  <si>
    <t>Строительство кладбища на площадке южнее производственной базы по пр. Ленина, 92</t>
  </si>
  <si>
    <t>08 1 8007</t>
  </si>
  <si>
    <t>Содержание общественных туалетных модулей</t>
  </si>
  <si>
    <t>08 3 0000</t>
  </si>
  <si>
    <t>Подпрограмма "Создание благоприятной экологической обстановки"</t>
  </si>
  <si>
    <t>08 3 2811</t>
  </si>
  <si>
    <t>Отлов и стерилизация безнадзорных (бездомных) животных</t>
  </si>
  <si>
    <t>08 3 2813</t>
  </si>
  <si>
    <t>Проведение санитарно-профилактических мероприятий</t>
  </si>
  <si>
    <t xml:space="preserve">08 0 0000  </t>
  </si>
  <si>
    <t>08 3 2812</t>
  </si>
  <si>
    <t>Мониторинг ливневых вод</t>
  </si>
  <si>
    <t>92 0 0024</t>
  </si>
  <si>
    <t>Организация мероприятий по охране окружающей среды</t>
  </si>
  <si>
    <t>01 0 0000</t>
  </si>
  <si>
    <t>Муниципальная программа "Развитие системы образования города Березники"</t>
  </si>
  <si>
    <t>01 1 0000</t>
  </si>
  <si>
    <t>Подпрограмма "Дошкольное образование"</t>
  </si>
  <si>
    <t>01 1 1600</t>
  </si>
  <si>
    <t>Ведомственная целевая программа "Предоставление услуг дошкольного образования"</t>
  </si>
  <si>
    <t>01 1 1601</t>
  </si>
  <si>
    <t>Обеспечение государственных гарантий прав граждан на получение общедоступного бесплатного дошкольного и дополнительного образования в дошкольных образовательных учреждениях</t>
  </si>
  <si>
    <t>01 1 2197</t>
  </si>
  <si>
    <t>Организация питания детей</t>
  </si>
  <si>
    <t>01 1 2400</t>
  </si>
  <si>
    <t>Мероприятия, обеспечивающие функционирование и развитие учреждений</t>
  </si>
  <si>
    <t>01 1 4400</t>
  </si>
  <si>
    <t>01 1 4405</t>
  </si>
  <si>
    <t>01 1 6306</t>
  </si>
  <si>
    <t>Обеспечение воспитания и обучения детей-инвалидов в дошкольных образовательных организациях и на дому</t>
  </si>
  <si>
    <t>01 1 6311</t>
  </si>
  <si>
    <t>Предоставление социальных гарантий и льгот педагогическим работникам дошкольных и общеобразовательных организаций</t>
  </si>
  <si>
    <t>01 1 6330</t>
  </si>
  <si>
    <t>Предоставление государственных гарантий на получение общедоступного и бесплатного дошкольного образования по основным общеобразовательным программам в дошкольных образовательных организациях</t>
  </si>
  <si>
    <t>01 2 0000</t>
  </si>
  <si>
    <t>Подпрограмма "Начальное, основное и среднее общее образование"</t>
  </si>
  <si>
    <t>01 2 1700</t>
  </si>
  <si>
    <t>Ведомственная целевая программа "Предоставление услуг начального, основного и среднего общего образования"</t>
  </si>
  <si>
    <t>01 2 1701</t>
  </si>
  <si>
    <t>Обеспечение государственных гарантий прав граждан на получение общедоступного и бесплатного начального общего, основного общего, среднего (полного) общего, дополнительного образования в общеобразовательных учреждениях</t>
  </si>
  <si>
    <t>01 2 2197</t>
  </si>
  <si>
    <t>01 2 2400</t>
  </si>
  <si>
    <t>01 2 6307</t>
  </si>
  <si>
    <t>Предоставление государственных гарантий на получение общедоступного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</t>
  </si>
  <si>
    <t>01 2 6308</t>
  </si>
  <si>
    <t>Предоставление общего образования по основным и адаптированным общеобразовательным программам в специальных (коррекционных) образовательных организациях для обучающихся, воспитанников с ограниченными возможностями здоровья, специальных учебно-воспитательных организациях открытого типа, оздоровительных образовательных организациях санаторного типа для детей, нуждающихся в длительном лечении</t>
  </si>
  <si>
    <t>01 2 6310</t>
  </si>
  <si>
    <t>Выплата ежемесячного денежного вознаграждения за классное руководство в муниципальных образовательных организациях</t>
  </si>
  <si>
    <t>01 2 6311</t>
  </si>
  <si>
    <t>01 3 0000</t>
  </si>
  <si>
    <t>Подпрограмма "Дополнительное образование детей"</t>
  </si>
  <si>
    <t>01 3 1800</t>
  </si>
  <si>
    <t>Ведомственная целевая программа "Предоставление услуг дополнительного образования детей в учреждениях дополнительного образования детей"</t>
  </si>
  <si>
    <t>01 3 1801</t>
  </si>
  <si>
    <t>Дополнительное образование детей</t>
  </si>
  <si>
    <t>01 3 2400</t>
  </si>
  <si>
    <t>03 0 0000</t>
  </si>
  <si>
    <t>Муниципальная программа "Развитие сферы культуры города Березники"</t>
  </si>
  <si>
    <t>03 2 0000</t>
  </si>
  <si>
    <t>Подпрограмма "Развитие художественного образования и поддержка талантливых детей и молодежи"</t>
  </si>
  <si>
    <t>03 2 1100</t>
  </si>
  <si>
    <t>Ведомственная целевая программа "Развитие учреждений дополнительного образования сферы культуры"</t>
  </si>
  <si>
    <t>03 2 1101</t>
  </si>
  <si>
    <t>Организация дополнительного образования детей в школах искусств</t>
  </si>
  <si>
    <t>03 2 2400</t>
  </si>
  <si>
    <t xml:space="preserve">Мероприятия, обеспечивающие функционирование и развитие учреждений </t>
  </si>
  <si>
    <t>03 2 2520</t>
  </si>
  <si>
    <t>Организация и проведение фестивалей и конкурсов исполнительского искусства для детей и подростков. Создание условий для участия одаренных детей в фестивалях и конкурсах различных уровней.</t>
  </si>
  <si>
    <t>03 3 0000</t>
  </si>
  <si>
    <t>Подпрограмма "Формирование положительного имиджа города"</t>
  </si>
  <si>
    <t>03 3 2220</t>
  </si>
  <si>
    <t>Обеспечение многообразия художественной, творческой жизни города</t>
  </si>
  <si>
    <t>04 0 0000</t>
  </si>
  <si>
    <t>Муниципальная программа "Развитие физической культуры, спорта города Березники"</t>
  </si>
  <si>
    <t>04 2 0000</t>
  </si>
  <si>
    <t xml:space="preserve">Подпрограмма "Подготовка спортивного резерва, развитие спорта высших достижений" </t>
  </si>
  <si>
    <t>04 2 1400</t>
  </si>
  <si>
    <t>Ведомственная целевая программа "Развитие системы подготовки спортивного резерва"</t>
  </si>
  <si>
    <t>04 2 1401</t>
  </si>
  <si>
    <t>Дополнительное образование спортивной направленности в учреждениях дополнительного образования</t>
  </si>
  <si>
    <t>04 2 1500</t>
  </si>
  <si>
    <t>Ведомственная целевая программа "Оздоровление, занятость и отдых детей (спортсменов)"</t>
  </si>
  <si>
    <t>04 2 1501</t>
  </si>
  <si>
    <t xml:space="preserve">Организация отдыха детей </t>
  </si>
  <si>
    <t>04 2 2100</t>
  </si>
  <si>
    <t>Повышение престижности и привлекательности профессий</t>
  </si>
  <si>
    <t>04 2 2198</t>
  </si>
  <si>
    <t>Стипендиальное обеспечение и дополнительные формы материальной поддержки</t>
  </si>
  <si>
    <t xml:space="preserve">Социальное обеспечение и иные выплаты населению </t>
  </si>
  <si>
    <t>04 2 2250</t>
  </si>
  <si>
    <t>Организация отдыха, оздоровления детей и молодежи</t>
  </si>
  <si>
    <t>04 2 2400</t>
  </si>
  <si>
    <t>04 2 2530</t>
  </si>
  <si>
    <t xml:space="preserve">Участие спортсменов в краевых, всероссийских и международных соревнованиях, УТС, медицинских обследованиях </t>
  </si>
  <si>
    <t>01 4 0000</t>
  </si>
  <si>
    <t>Подпрограмма "Оздоровление, занятость и отдых детей"</t>
  </si>
  <si>
    <t>01 4 1900</t>
  </si>
  <si>
    <t>Ведомственная целевая программа "Досуговые и профилактические мероприятия с обучающимися"</t>
  </si>
  <si>
    <t>01 4 1901</t>
  </si>
  <si>
    <t>Организация отдыха детей</t>
  </si>
  <si>
    <t>01 4 2250</t>
  </si>
  <si>
    <t>01 4 2400</t>
  </si>
  <si>
    <t>01 4 6320</t>
  </si>
  <si>
    <t>Организация отдыха и оздоровления детей</t>
  </si>
  <si>
    <t>05 0 0000</t>
  </si>
  <si>
    <t>Муниципальная программа "Развитие сферы молодежной политики города Березники"</t>
  </si>
  <si>
    <t>05 1 0000</t>
  </si>
  <si>
    <t xml:space="preserve">Подпрограмма "Сохранение и развитие учреждений сферы молодежной политики в городе Березники" </t>
  </si>
  <si>
    <t>05 1 1200</t>
  </si>
  <si>
    <t>Ведомственная целевая программа "Создание условий и гарантий для самореализации личности молодого человека и развития молодежных объединений, движений, инициатив"</t>
  </si>
  <si>
    <t>05 1 1201</t>
  </si>
  <si>
    <t>Создание условий и гарантий для самореализации личности молодого человека и развития молодежных объединений, движений, инициатив</t>
  </si>
  <si>
    <t>05 2 0000</t>
  </si>
  <si>
    <t>Подпрограмма "Молодежь города Березники"</t>
  </si>
  <si>
    <t>05 2 2250</t>
  </si>
  <si>
    <t>05 2 2710</t>
  </si>
  <si>
    <t>Проведение мероприятий, направленных на содействие профориентации и трудовой занятости молодежи</t>
  </si>
  <si>
    <t xml:space="preserve">05 2 2720 </t>
  </si>
  <si>
    <t>Организация деятельности и проведение мероприятий, направленных на создание системы поддержки молодых семей</t>
  </si>
  <si>
    <t>05 2 2730</t>
  </si>
  <si>
    <t xml:space="preserve">Мероприятия, проекты, программы, направленные на вовлечение молодежи в социальную практику </t>
  </si>
  <si>
    <t>05 2 2740</t>
  </si>
  <si>
    <t>Содействие досуговой занятости молодежи в городе Березники, выявление и продвижение талантливой молодежи</t>
  </si>
  <si>
    <t>01 1 6316</t>
  </si>
  <si>
    <t>Предоставление выплаты компенсации части родительской платы за содержание ребенка в муниципальных образовательных организациях, реализующих основную общеобразовательную программу дошкольного образования (включая расходы на администрирование выплаты)</t>
  </si>
  <si>
    <t>01 5 0000</t>
  </si>
  <si>
    <t>Подпрограмма "Индивидуализация образования"</t>
  </si>
  <si>
    <t>01 5 1910</t>
  </si>
  <si>
    <t>Ведомственная целевая программа "Психолого-педагогическое и коррекционное сопровождение образовательного процесса"</t>
  </si>
  <si>
    <t>01 5 1911</t>
  </si>
  <si>
    <t>Психологическое сопровождение, психолого-медико-педагогическое консультирование</t>
  </si>
  <si>
    <t>01 5 2136</t>
  </si>
  <si>
    <t>Поддержка талантливой молодежи образовательных учреждений</t>
  </si>
  <si>
    <t>01 5 2400</t>
  </si>
  <si>
    <t>01 6 0000</t>
  </si>
  <si>
    <t>Подпрограмма "Муниципальная система управления образованием"</t>
  </si>
  <si>
    <t>01 6 1920</t>
  </si>
  <si>
    <t>Ведомственная целевая программа "Информационное, методическое, техническое сопровождение"</t>
  </si>
  <si>
    <t>01 6 1921</t>
  </si>
  <si>
    <t>Информационно-методическое и техническое сопровождение, организация курсов повышения квалификации педагогических работников</t>
  </si>
  <si>
    <t>01 6 2100</t>
  </si>
  <si>
    <t>01 6 2400</t>
  </si>
  <si>
    <t>03 1 0000</t>
  </si>
  <si>
    <t>Подпрограмма "Сохранение и развитие культурного потенциала города"</t>
  </si>
  <si>
    <t>03 1 1000</t>
  </si>
  <si>
    <t>Ведомственная целевая программа "Сохранение и развитие учреждений культуры города"</t>
  </si>
  <si>
    <t>03 1 1001</t>
  </si>
  <si>
    <t>Организация библиотечного обслуживания населения</t>
  </si>
  <si>
    <t>03 1 1002</t>
  </si>
  <si>
    <t>Обеспечение доступа к музейным коллекциям (фондам)</t>
  </si>
  <si>
    <t>03 1 1003</t>
  </si>
  <si>
    <t>Организация культурного досуга</t>
  </si>
  <si>
    <t>03 1 2100</t>
  </si>
  <si>
    <t xml:space="preserve">Повышение престижности и привлекательности профессий </t>
  </si>
  <si>
    <t>03 1 2210</t>
  </si>
  <si>
    <t>Сохранение и популяризация историко-культурного наследия города</t>
  </si>
  <si>
    <t>03 1 2400</t>
  </si>
  <si>
    <t>03 1 4400</t>
  </si>
  <si>
    <t>03 1 4406</t>
  </si>
  <si>
    <t xml:space="preserve">Приспособление объекта культурного наследия регионального значения "Кинотеатр "Авангард" для современного использования (культурно-деловой центр) </t>
  </si>
  <si>
    <t>93 0 0025</t>
  </si>
  <si>
    <t>Хранение, комплектование, учет и использование архивных документов</t>
  </si>
  <si>
    <t>93 0 6321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</si>
  <si>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</si>
  <si>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02 0 0000</t>
  </si>
  <si>
    <t>Муниципальная программа "Развитие здравоохранения города Березники"</t>
  </si>
  <si>
    <t>02 1 0000</t>
  </si>
  <si>
    <t>Подпрограмма "Оказание медицинской помощи МБУЗ"</t>
  </si>
  <si>
    <t>02 1 6301</t>
  </si>
  <si>
    <t>Организация оказания медицинской помощи на территории Пермского края муниципальными учреждениями</t>
  </si>
  <si>
    <t>02 2 0000</t>
  </si>
  <si>
    <t>Подпрограмма "Создание благоприятных условий для привлечения медицинских работников в учреждения муниципальной системы здравоохранения города Березники"</t>
  </si>
  <si>
    <t>02 2 2127</t>
  </si>
  <si>
    <t>Привлечение и закрепление врачебных кадров в МБУЗ</t>
  </si>
  <si>
    <t>02 1 6302</t>
  </si>
  <si>
    <t>Организация обеспечения донорской кровью и ее компонентами муниципальных учреждений здравоохранения</t>
  </si>
  <si>
    <t>92 0 0018</t>
  </si>
  <si>
    <t>01 2 6309</t>
  </si>
  <si>
    <t>Стипендиальное обеспечение обучающихся в 10-х и 11-х классах общеобразовательных организаций</t>
  </si>
  <si>
    <t>01 2 6312</t>
  </si>
  <si>
    <t>Дополнительные меры социальной поддержки отдельных категорий лиц, которым присуждены ученые степени кандидата и доктора наук, работающих в общеобразовательных организациях</t>
  </si>
  <si>
    <t>01 2 6317</t>
  </si>
  <si>
    <t>01 2 6318</t>
  </si>
  <si>
    <t>01 3 7200</t>
  </si>
  <si>
    <t>Предоставление социальных гарантий и льгот работникам</t>
  </si>
  <si>
    <t>01 6 2198</t>
  </si>
  <si>
    <t>01 6 2199</t>
  </si>
  <si>
    <t>Приобретение путевок на санаторно-курортное лечение и оздоровление работников муниципальных учреждений города</t>
  </si>
  <si>
    <t>01 6 6203</t>
  </si>
  <si>
    <t>Обеспечение работников муниципальных учреждений бюджетной сферы путевками на санаторно-курортное лечение и оздоровление</t>
  </si>
  <si>
    <t>02 2 2128</t>
  </si>
  <si>
    <t>Выплата второй части материальной помощи врачам-молодым специалистам, фактически отработавшим со дня заключения трудового договора 3 года</t>
  </si>
  <si>
    <t>02 2 2199</t>
  </si>
  <si>
    <t>02 2 6203</t>
  </si>
  <si>
    <t>03 1 2199</t>
  </si>
  <si>
    <t>03 1 6203</t>
  </si>
  <si>
    <t>03 2 2199</t>
  </si>
  <si>
    <t>03 2 6203</t>
  </si>
  <si>
    <t>Подпрограмма "Подготовка спортивного резерва, развитие спорта высших достижений"</t>
  </si>
  <si>
    <t>04 2 2199</t>
  </si>
  <si>
    <t>04 2 6203</t>
  </si>
  <si>
    <t>05 3 0000</t>
  </si>
  <si>
    <t>Подпрограмма "Обеспечение жильем молодых семей в городе Березники"</t>
  </si>
  <si>
    <t>05 3 2750</t>
  </si>
  <si>
    <t>Обеспечение жильем молодых семей в городе Березники</t>
  </si>
  <si>
    <t>92 0 0019</t>
  </si>
  <si>
    <t>Денежные выплаты Почетным гражданам г.Березники</t>
  </si>
  <si>
    <t>92 0 0028</t>
  </si>
  <si>
    <t>92 0 5135</t>
  </si>
  <si>
    <t>91 0 6319</t>
  </si>
  <si>
    <t>1102</t>
  </si>
  <si>
    <t>Массовый спорт</t>
  </si>
  <si>
    <t>04 1 0000</t>
  </si>
  <si>
    <t>Подпрограмма "Развитие массовой физической культуры и спорта"</t>
  </si>
  <si>
    <t>04 1 1300</t>
  </si>
  <si>
    <t>Ведомственная целевая программа "Развитие сферы предоставления физкультурно-спортивных и спортивно-оздоровительных услуг"</t>
  </si>
  <si>
    <t>04 1 1301</t>
  </si>
  <si>
    <t>Организация физкультурно-оздоровительных мероприятий на базе спортивного учреждения</t>
  </si>
  <si>
    <t>04 1 2230</t>
  </si>
  <si>
    <t>Организация массовых физкультурно-спортивных мероприятий и соревнований  для различных слоев населения</t>
  </si>
  <si>
    <t>04 1 2240</t>
  </si>
  <si>
    <t>Обучение плаванию детей начальной школы (3 класс)</t>
  </si>
  <si>
    <t>04 1 2400</t>
  </si>
  <si>
    <t>04 1 4400</t>
  </si>
  <si>
    <t>04 1 4407</t>
  </si>
  <si>
    <t>Реконструкция стадиона в районе городского парка</t>
  </si>
  <si>
    <t xml:space="preserve">Другие вопросы в области физической культуры и спорта </t>
  </si>
  <si>
    <t>Обслуживание государственного внутреннего и  муниципального долга</t>
  </si>
  <si>
    <t>94 0 0000</t>
  </si>
  <si>
    <t>94 0 0027</t>
  </si>
  <si>
    <t>Обслуживание государственного (муниципального) долга</t>
  </si>
  <si>
    <t>Раздел, подраздел</t>
  </si>
  <si>
    <t>07 2 6403</t>
  </si>
  <si>
    <t>Возмещение хозяйствующим субъектам недополученных доходов от перевозки отдельных категорий граждан с использованием социальных проездных документов</t>
  </si>
  <si>
    <t>08 2 4416</t>
  </si>
  <si>
    <t>Реконструкция ул. Новосодовая от Чуртанского шоссе до поворота на мост через р. Кама</t>
  </si>
  <si>
    <t>08 3 4400</t>
  </si>
  <si>
    <t>08 3 4413</t>
  </si>
  <si>
    <t>Строительство полигона захоронения ТБО и ПО III-IV классов опасности г. Березники</t>
  </si>
  <si>
    <t>08 1 4412</t>
  </si>
  <si>
    <t>Разработка проектно-сметной документации на реконструкцию сквера на пересечении улиц Юбилейная-Свердлова</t>
  </si>
  <si>
    <t>08 1 4415</t>
  </si>
  <si>
    <t>Реконструкция Комсомольского парка</t>
  </si>
  <si>
    <t>01 1 2101</t>
  </si>
  <si>
    <t>Софинансирование расходных обязательств по исполнению полномочий органов местного самоуправления по вопросам местного значения ("Новая школа")</t>
  </si>
  <si>
    <t>01 1 4409</t>
  </si>
  <si>
    <t>Реконструкция здания детского сада № 125 по ул. Л. Толстого,27 в г. Березники</t>
  </si>
  <si>
    <t>01 2 2101</t>
  </si>
  <si>
    <t>01 2 6401</t>
  </si>
  <si>
    <t>Субвенция на реализацию мероприятий по стимулированию педагогических работников по результатам обучения школьников</t>
  </si>
  <si>
    <t>01 3 2101</t>
  </si>
  <si>
    <t>01 4 2103</t>
  </si>
  <si>
    <t>Организация оздоровления и отдыха детей</t>
  </si>
  <si>
    <t>04 2 4417</t>
  </si>
  <si>
    <t>04 2 4400</t>
  </si>
  <si>
    <t>Реконструкция МБОУ СТЛ "Темп"</t>
  </si>
  <si>
    <t>04 2 4418</t>
  </si>
  <si>
    <t>Строительство здания в модульном исполнении (пищеблок) "под ключ" МБОУ СТЛ "Темп"</t>
  </si>
  <si>
    <t>02 1 2400</t>
  </si>
  <si>
    <t>03 1 2410</t>
  </si>
  <si>
    <t>03 1 6204</t>
  </si>
  <si>
    <t>Предоставление грантов муниципальным театрам Пермского края</t>
  </si>
  <si>
    <t>92 0 0030</t>
  </si>
  <si>
    <t>Переселение граждан из жилых помещений, расположенных в многоквартирных аварийных домах, подлежащих сносу</t>
  </si>
  <si>
    <t>08 2 4400</t>
  </si>
  <si>
    <t>Исполнение бюджета города Березники по разделам, подразделам, целевым статьям                                  (муниципальным программам и непрограммным направлениям деятельности),                                                   группам видов расходов бюджета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</si>
  <si>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</si>
  <si>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Мониторинг технического состояния строительных конструкций многоквартирных домов и проведение противоаварийных мероприятий</t>
  </si>
  <si>
    <t>91 0 5930</t>
  </si>
  <si>
    <t>02 1 6406</t>
  </si>
  <si>
    <t>Мероприятия по обеспечению пожарной безопасности. Приведение в нормативное состояние муниципальных учреждений здравоохранения Пермского края в сфере здравоохранения</t>
  </si>
  <si>
    <t>02 1 6412</t>
  </si>
  <si>
    <t>Организация спортивных и досуговых мероприятий, мероприятий по информированию населения в целях профилактики спроса потребления психоактивных веществ</t>
  </si>
  <si>
    <t>05 3 5020</t>
  </si>
  <si>
    <t>Расходы на оплату ранее принятых обязательств на выполнение мероприятий по целевым программам (субсидии на обеспечение жильем молодых семей в рамках подпрограммы "Обеспечение жильем молодых семей ФЦП Жилище" на 2011-2015 годы)</t>
  </si>
  <si>
    <t>05 3 6210</t>
  </si>
  <si>
    <t>Расходы на оплату ранее принятых бюджетных обязательств на выполнение мероприятий по целевым программам (софинансирование мероприятий подпрограммы "Обеспечение жильем молодых семей "Федеральной целевой программы "Жилище" на 2011-2015 годы)</t>
  </si>
  <si>
    <t>01 2 6412</t>
  </si>
  <si>
    <t>01 3 6412</t>
  </si>
  <si>
    <t>01 4 6412</t>
  </si>
  <si>
    <t>01 5 6412</t>
  </si>
  <si>
    <t>01 2 6404</t>
  </si>
  <si>
    <t>Расходы на оплату ранее принятых обязательств на выполнение мероприятий по целевым программам (Улучшение жилищных условий молодых учителей)</t>
  </si>
  <si>
    <t>92 0 0034</t>
  </si>
  <si>
    <t>Возврат межбюджетных трансфертов в бюджет Пермского края</t>
  </si>
  <si>
    <t>92 0 0037</t>
  </si>
  <si>
    <t>Доставка военнослужащих внутренних войск МВД России по г. Березники</t>
  </si>
  <si>
    <t>92 0 0031</t>
  </si>
  <si>
    <t>Разбор (снос) зданий аварийных домов</t>
  </si>
  <si>
    <t>01 1 4410</t>
  </si>
  <si>
    <t>Реконструкция здания МС(К)ОУ "Специальная (корекционная) общеобразовательная школа № 15 VII вида" под детский сад № 65 по адресу: ул. Ломоносова, 127 в г. Березники</t>
  </si>
  <si>
    <t>01 1 4411</t>
  </si>
  <si>
    <t>04 2 4408</t>
  </si>
  <si>
    <t>Реконструкция здания МБОУ ДОД ДЮСШ "Темп"</t>
  </si>
  <si>
    <t>01 4 4400</t>
  </si>
  <si>
    <t>01 4 4419</t>
  </si>
  <si>
    <t>Реконструкция здания медпункта МАОУ ДЗОЛ "Дружба"</t>
  </si>
  <si>
    <t>02 1 2101</t>
  </si>
  <si>
    <t>Софинансирование расходных обязательств по исполнению полномочий органов местного самоуправления по вопросам местного значения ("Качественное здравоохранение")</t>
  </si>
  <si>
    <t>08 2 2121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</si>
  <si>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Пермского края</t>
  </si>
  <si>
    <t>08 2 6420</t>
  </si>
  <si>
    <t>Конкурс на звание "Самое благоустроенное городское (сельское) поселение Пермского края"</t>
  </si>
  <si>
    <t>08 1 4421</t>
  </si>
  <si>
    <t>Восстановление сетей наружного освещения с применением типовой однолинейной электрической схемы на объектах учреждений образования</t>
  </si>
  <si>
    <t xml:space="preserve">Софинансирование расходных обязательств по исполнению полномочий органов местного самоуправления по вопросам местного значения </t>
  </si>
  <si>
    <t xml:space="preserve">91 0 0000 </t>
  </si>
  <si>
    <t>500</t>
  </si>
  <si>
    <t>Межбюджетные трансферты</t>
  </si>
  <si>
    <t>Межбюбжетные трансферты</t>
  </si>
  <si>
    <t>01 1 5026</t>
  </si>
  <si>
    <t>Финансовое обеспечение мероприятий федеральной целевой программы развития образования на 2011-2015 годы</t>
  </si>
  <si>
    <t>01 2 5802</t>
  </si>
  <si>
    <t>Возмещение части затрат в связи с предоставлением учителям общеобразовательных учреждений ипотечного кредита (займа)</t>
  </si>
  <si>
    <t>Расходы на формирование земельных участков, находящихся в муниципальной собственности и государственная собственность на которые не разграничена, и их постановка на государственный кадастровый учет для бесплатного предоставления многодетным семьям</t>
  </si>
  <si>
    <t>92 0 2139</t>
  </si>
  <si>
    <t>92 0 2008</t>
  </si>
  <si>
    <t>Обеспечение жилыми помещениями детей-сирот, детей оставшихся без попечения родителей, а также детей, находящихся под опекой (попечительством), не имеющих закрепленного жилого помещения по обязательствам, возникшим до 1 января 2013 года</t>
  </si>
  <si>
    <t>04 2 6413</t>
  </si>
  <si>
    <t>Обеспечение качественным спортивным инвентарем детских-юношеских спортивных школ (спортивный резерв по видам спорта)</t>
  </si>
  <si>
    <t>91 0 5120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</si>
  <si>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Федеоации</t>
  </si>
  <si>
    <t>92 0 0029</t>
  </si>
  <si>
    <t>Проведение выборов в представительные органы муниципального образования</t>
  </si>
  <si>
    <t>92 0 0033</t>
  </si>
  <si>
    <t>Мероприятия по реализации социальных задач</t>
  </si>
  <si>
    <t>92 0 0038</t>
  </si>
  <si>
    <t>Обеспечение перевозки жителей домов, признанных аварийными</t>
  </si>
  <si>
    <t>07 1 8008</t>
  </si>
  <si>
    <t>Капитальный ремонт дворовых территорий (асфальтового покрытия придомовых территорий) многоквартирных домов</t>
  </si>
  <si>
    <t>Подпрограмма  "Жилище"</t>
  </si>
  <si>
    <t>07 1 6201</t>
  </si>
  <si>
    <t>Оснащение жилых зданий общедомовыми приборами учета</t>
  </si>
  <si>
    <t>Реконструкция зданий по адресу: проезд Сарычева, 1;3а и по адресу: ул. Пятилетки, 26а в г. Березники под детский сад</t>
  </si>
  <si>
    <t xml:space="preserve">Реконструкция здания МОУ "НОШ № 18" под детский сад </t>
  </si>
  <si>
    <t>01 1 5059</t>
  </si>
  <si>
    <t>Модернизация региональных систем дошкольного образования</t>
  </si>
  <si>
    <t>01 2 4400</t>
  </si>
  <si>
    <t>01 2 4420</t>
  </si>
  <si>
    <t>Реконструкция спортивных площадок (МАОУ СОШ № 1,12,17)</t>
  </si>
  <si>
    <t>08 2 2400</t>
  </si>
  <si>
    <t>08 3 4414</t>
  </si>
  <si>
    <t xml:space="preserve"> </t>
  </si>
  <si>
    <t>Информатизация муниципальных библиотек</t>
  </si>
  <si>
    <t>к решению Березниковской городской Думы</t>
  </si>
  <si>
    <t>за 2014 год</t>
  </si>
  <si>
    <t>05 1 2400</t>
  </si>
  <si>
    <t>01 1 5027</t>
  </si>
  <si>
    <t>Подпрограмма "Обеспечение доступности приоритетных объектов и услуг в приоритетных сферах жизнедеятельности инвалидов и других маломобильных групп населения" государственной программы "Доступная среда. Реабилитация и создание условий для социальной интеграции инвалидов Пермского края"</t>
  </si>
  <si>
    <t>01 1 6405</t>
  </si>
  <si>
    <t>Внедрение федеральных государственных образовательных стандартов дошкольного образования</t>
  </si>
  <si>
    <t>01 3 5027</t>
  </si>
  <si>
    <t>92 0 5417</t>
  </si>
  <si>
    <t>Обеспечение мероприятий по переселению граждан из жилищного фонда, признанного непригодным для проживания вследствие техногенной аварии на руднике БКПРУ-1 открытого акционерного общества "Уралкалий", г. Березники, Пермский край</t>
  </si>
  <si>
    <t>04 2 5027</t>
  </si>
  <si>
    <t>0406</t>
  </si>
  <si>
    <t>Водное хозяйство</t>
  </si>
  <si>
    <t>92 0 0032</t>
  </si>
  <si>
    <t>Отдельные водоохранные и водохозяйственные мероприятия</t>
  </si>
  <si>
    <t>06 2 5064</t>
  </si>
  <si>
    <t>Государственная поддержка малого и среднего предпринимательства, включая крестьянские (фермерские) хозяйства</t>
  </si>
  <si>
    <t>06 2 6208</t>
  </si>
  <si>
    <t>Снижение части затрат субъектам малого и среднего предпринимательства, связанных с осуществлением ими предпринимательской деятельности</t>
  </si>
  <si>
    <t>01 1 4427</t>
  </si>
  <si>
    <t>Реконструкция здания МС(К)ОУ "Специальная (корекционная) общеобразовательная школа № 15 VII вида" под детский сад № 65 по адресу: ул. Ломоносова, 127 в г. Березники (дополнительные работы)</t>
  </si>
  <si>
    <t>01 1 6201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</si>
  <si>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</si>
  <si>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03 2 4400</t>
  </si>
  <si>
    <t>03 2 4424</t>
  </si>
  <si>
    <t>Устройство скатной крыши здания МБОУ ДОД ДШИ "Детская музыкальная школа №1 им. П.И. Чайковского"</t>
  </si>
  <si>
    <t>03 1 4423</t>
  </si>
  <si>
    <t>04 1 4426</t>
  </si>
  <si>
    <t>Строительство здания крытого катка на территории стадиона в районе городского парка</t>
  </si>
  <si>
    <t>08 2 2101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</si>
  <si>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</si>
  <si>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08 2 4428</t>
  </si>
  <si>
    <t>Строительство участков автомобильных дорог в районе Суханово, обеспечивающих доступность земельных участков, предоставленных многодетным семьям для индивидуального жилищного строительства</t>
  </si>
  <si>
    <t>08 1 4425</t>
  </si>
  <si>
    <t>Реконструкция сквера на пересечении улиц Юбилейная-Свердлова</t>
  </si>
  <si>
    <t>91 0 6420</t>
  </si>
  <si>
    <t>Форма Г-10</t>
  </si>
  <si>
    <t>Строительство очистных сооружений на выпусках систем ливневой канализации города Березники в водные объекты (р. Быгель, Нижне-Зырянское водохранилище)</t>
  </si>
  <si>
    <t>Строительство модуля производственно-складского МАУК "Березниковский драматический театр"</t>
  </si>
  <si>
    <t>от  26 мая  2015 г.  № 817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</si>
</sst>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#,##0_ ;[Red]\-#,##0\ "/>
    <numFmt numFmtId="167" formatCode="#,##0.0_ ;[Red]\-#,##0.0\ "/>
    <numFmt numFmtId="168" formatCode="#,##0.0;\-#,##0.0"/>
    <numFmt numFmtId="169" formatCode="#,##0.0"/>
    <numFmt numFmtId="170" formatCode="#,##0.000"/>
    <numFmt numFmtId="171" formatCode="0_ ;[Red]\-0\ "/>
    <numFmt numFmtId="172" formatCode="#,##0_р_."/>
    <numFmt numFmtId="173" formatCode="#,##0.0_ ;\-#,##0.0\ "/>
    <numFmt numFmtId="174" formatCode="#,##0.00_ ;[Red]\-#,##0.00\ "/>
    <numFmt numFmtId="175" formatCode="0.000%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.0;[Red]\-#,##0.0"/>
    <numFmt numFmtId="193" formatCode="0.0_ ;[Red]\-0.0\ "/>
    <numFmt numFmtId="194" formatCode="d\ mmmm\,\ yyyy"/>
    <numFmt numFmtId="195" formatCode="#,##0.000_ ;[Red]\-#,##0.000\ "/>
    <numFmt numFmtId="196" formatCode="_*\ &quot; &quot;_-"/>
    <numFmt numFmtId="197" formatCode="_-* #,##0_-;\-* #,##0_-;_-* &quot; &quot;_-;_-@_-"/>
    <numFmt numFmtId="198" formatCode="_-* #,##0.0&quot;р.&quot;_-;\-* #,##0.0&quot;р.&quot;_-;_-* &quot;-&quot;?&quot;р.&quot;_-;_-@_-"/>
    <numFmt numFmtId="199" formatCode="_-* #,##0.0_р_._-;\-* #,##0.0_р_._-;_-* &quot;-&quot;?_р_._-;_-@_-"/>
    <numFmt numFmtId="200" formatCode="_-* #,##0.00_р_._-;\-* #,##0.00_р_._-;_-* &quot;-&quot;?_р_._-;_-@_-"/>
    <numFmt numFmtId="201" formatCode="_-* #,##0_р_._-;\-* #,##0_р_._-;_-* &quot;-&quot;?_р_._-;_-@_-"/>
    <numFmt numFmtId="202" formatCode="[$-FC19]d\ mmmm\ yyyy\ &quot;г.&quot;"/>
  </numFmts>
  <fonts count="59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0"/>
    </font>
    <font>
      <sz val="10"/>
      <name val="Times New Roman Cyr"/>
      <family val="0"/>
    </font>
    <font>
      <i/>
      <sz val="10"/>
      <name val="Times New Roman Cyr"/>
      <family val="0"/>
    </font>
    <font>
      <b/>
      <i/>
      <sz val="12"/>
      <name val="Times New Roman Cyr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 Cyr"/>
      <family val="1"/>
    </font>
    <font>
      <sz val="10"/>
      <color indexed="10"/>
      <name val="Times New Roman Cyr"/>
      <family val="1"/>
    </font>
    <font>
      <b/>
      <i/>
      <sz val="10"/>
      <color indexed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49" fontId="4" fillId="0" borderId="0" xfId="56" applyNumberFormat="1" applyFont="1" applyAlignment="1">
      <alignment/>
      <protection/>
    </xf>
    <xf numFmtId="49" fontId="5" fillId="0" borderId="0" xfId="56" applyNumberFormat="1" applyFont="1" applyAlignment="1">
      <alignment horizontal="center"/>
      <protection/>
    </xf>
    <xf numFmtId="3" fontId="8" fillId="0" borderId="10" xfId="58" applyNumberFormat="1" applyFont="1" applyBorder="1" applyAlignment="1">
      <alignment horizontal="left" vertical="center" wrapText="1"/>
      <protection/>
    </xf>
    <xf numFmtId="49" fontId="7" fillId="0" borderId="11" xfId="56" applyNumberFormat="1" applyFont="1" applyBorder="1" applyAlignment="1">
      <alignment horizontal="center" vertical="center" wrapText="1"/>
      <protection/>
    </xf>
    <xf numFmtId="49" fontId="7" fillId="0" borderId="11" xfId="56" applyNumberFormat="1" applyFont="1" applyBorder="1" applyAlignment="1">
      <alignment horizontal="center" vertical="center" textRotation="90" wrapText="1"/>
      <protection/>
    </xf>
    <xf numFmtId="49" fontId="8" fillId="0" borderId="11" xfId="56" applyNumberFormat="1" applyFont="1" applyBorder="1" applyAlignment="1">
      <alignment horizontal="center" vertical="center" wrapText="1"/>
      <protection/>
    </xf>
    <xf numFmtId="0" fontId="4" fillId="0" borderId="0" xfId="56" applyFont="1" applyAlignment="1">
      <alignment vertical="center" wrapText="1"/>
      <protection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49" fontId="7" fillId="0" borderId="11" xfId="58" applyNumberFormat="1" applyFont="1" applyBorder="1" applyAlignment="1">
      <alignment horizontal="center" vertical="top"/>
      <protection/>
    </xf>
    <xf numFmtId="169" fontId="7" fillId="0" borderId="11" xfId="56" applyNumberFormat="1" applyFont="1" applyBorder="1" applyAlignment="1">
      <alignment horizontal="center"/>
      <protection/>
    </xf>
    <xf numFmtId="169" fontId="8" fillId="0" borderId="11" xfId="56" applyNumberFormat="1" applyFont="1" applyBorder="1" applyAlignment="1">
      <alignment horizontal="center"/>
      <protection/>
    </xf>
    <xf numFmtId="169" fontId="4" fillId="0" borderId="11" xfId="56" applyNumberFormat="1" applyFont="1" applyBorder="1" applyAlignment="1">
      <alignment horizontal="center"/>
      <protection/>
    </xf>
    <xf numFmtId="169" fontId="7" fillId="0" borderId="11" xfId="56" applyNumberFormat="1" applyFont="1" applyBorder="1" applyAlignment="1">
      <alignment horizontal="center"/>
      <protection/>
    </xf>
    <xf numFmtId="169" fontId="8" fillId="0" borderId="11" xfId="56" applyNumberFormat="1" applyFont="1" applyBorder="1" applyAlignment="1">
      <alignment horizontal="center"/>
      <protection/>
    </xf>
    <xf numFmtId="169" fontId="9" fillId="0" borderId="11" xfId="56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49" fontId="4" fillId="0" borderId="0" xfId="56" applyNumberFormat="1" applyFont="1" applyAlignment="1">
      <alignment horizontal="center"/>
      <protection/>
    </xf>
    <xf numFmtId="49" fontId="7" fillId="0" borderId="0" xfId="58" applyNumberFormat="1" applyFont="1" applyBorder="1" applyAlignment="1">
      <alignment horizontal="center" vertical="top"/>
      <protection/>
    </xf>
    <xf numFmtId="49" fontId="4" fillId="0" borderId="11" xfId="58" applyNumberFormat="1" applyFont="1" applyBorder="1" applyAlignment="1">
      <alignment horizontal="center" vertical="center"/>
      <protection/>
    </xf>
    <xf numFmtId="3" fontId="8" fillId="0" borderId="11" xfId="58" applyNumberFormat="1" applyFont="1" applyBorder="1" applyAlignment="1">
      <alignment horizontal="center" vertical="center" wrapText="1"/>
      <protection/>
    </xf>
    <xf numFmtId="3" fontId="7" fillId="0" borderId="11" xfId="58" applyNumberFormat="1" applyFont="1" applyBorder="1" applyAlignment="1">
      <alignment horizontal="center" vertical="center" wrapText="1"/>
      <protection/>
    </xf>
    <xf numFmtId="49" fontId="7" fillId="0" borderId="11" xfId="58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49" fontId="8" fillId="0" borderId="11" xfId="58" applyNumberFormat="1" applyFont="1" applyBorder="1" applyAlignment="1">
      <alignment horizontal="center" vertical="center"/>
      <protection/>
    </xf>
    <xf numFmtId="49" fontId="7" fillId="0" borderId="11" xfId="58" applyNumberFormat="1" applyFont="1" applyBorder="1" applyAlignment="1">
      <alignment horizontal="center" vertical="center"/>
      <protection/>
    </xf>
    <xf numFmtId="49" fontId="10" fillId="0" borderId="11" xfId="58" applyNumberFormat="1" applyFont="1" applyBorder="1" applyAlignment="1">
      <alignment horizontal="center" vertical="center"/>
      <protection/>
    </xf>
    <xf numFmtId="49" fontId="7" fillId="0" borderId="12" xfId="58" applyNumberFormat="1" applyFont="1" applyBorder="1" applyAlignment="1">
      <alignment horizontal="center" vertical="center"/>
      <protection/>
    </xf>
    <xf numFmtId="49" fontId="4" fillId="0" borderId="12" xfId="58" applyNumberFormat="1" applyFont="1" applyBorder="1" applyAlignment="1">
      <alignment horizontal="center" vertical="center"/>
      <protection/>
    </xf>
    <xf numFmtId="49" fontId="8" fillId="0" borderId="11" xfId="58" applyNumberFormat="1" applyFont="1" applyBorder="1" applyAlignment="1">
      <alignment horizontal="center" vertical="center"/>
      <protection/>
    </xf>
    <xf numFmtId="49" fontId="14" fillId="0" borderId="11" xfId="0" applyNumberFormat="1" applyFont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49" fontId="11" fillId="0" borderId="11" xfId="58" applyNumberFormat="1" applyFont="1" applyBorder="1" applyAlignment="1">
      <alignment horizontal="center" vertical="center"/>
      <protection/>
    </xf>
    <xf numFmtId="49" fontId="4" fillId="0" borderId="0" xfId="56" applyNumberFormat="1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7" fillId="0" borderId="10" xfId="56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15" fillId="0" borderId="0" xfId="0" applyFont="1" applyAlignment="1">
      <alignment/>
    </xf>
    <xf numFmtId="169" fontId="4" fillId="0" borderId="11" xfId="56" applyNumberFormat="1" applyFont="1" applyFill="1" applyBorder="1" applyAlignment="1">
      <alignment horizontal="center"/>
      <protection/>
    </xf>
    <xf numFmtId="169" fontId="8" fillId="33" borderId="11" xfId="56" applyNumberFormat="1" applyFont="1" applyFill="1" applyBorder="1" applyAlignment="1">
      <alignment horizontal="center"/>
      <protection/>
    </xf>
    <xf numFmtId="169" fontId="7" fillId="33" borderId="11" xfId="56" applyNumberFormat="1" applyFont="1" applyFill="1" applyBorder="1" applyAlignment="1">
      <alignment horizontal="center"/>
      <protection/>
    </xf>
    <xf numFmtId="169" fontId="4" fillId="33" borderId="11" xfId="56" applyNumberFormat="1" applyFont="1" applyFill="1" applyBorder="1" applyAlignment="1">
      <alignment horizontal="center"/>
      <protection/>
    </xf>
    <xf numFmtId="169" fontId="9" fillId="33" borderId="11" xfId="56" applyNumberFormat="1" applyFont="1" applyFill="1" applyBorder="1" applyAlignment="1">
      <alignment horizontal="center"/>
      <protection/>
    </xf>
    <xf numFmtId="169" fontId="15" fillId="0" borderId="11" xfId="58" applyNumberFormat="1" applyFont="1" applyFill="1" applyBorder="1" applyAlignment="1">
      <alignment horizontal="center" wrapText="1"/>
      <protection/>
    </xf>
    <xf numFmtId="3" fontId="7" fillId="0" borderId="10" xfId="58" applyNumberFormat="1" applyFont="1" applyBorder="1" applyAlignment="1">
      <alignment horizontal="left" vertical="center" wrapText="1"/>
      <protection/>
    </xf>
    <xf numFmtId="166" fontId="7" fillId="0" borderId="10" xfId="58" applyNumberFormat="1" applyFont="1" applyBorder="1" applyAlignment="1">
      <alignment vertical="center" wrapText="1"/>
      <protection/>
    </xf>
    <xf numFmtId="49" fontId="7" fillId="0" borderId="10" xfId="58" applyNumberFormat="1" applyFont="1" applyBorder="1" applyAlignment="1">
      <alignment horizontal="left" vertical="center"/>
      <protection/>
    </xf>
    <xf numFmtId="49" fontId="7" fillId="0" borderId="10" xfId="58" applyNumberFormat="1" applyFont="1" applyBorder="1" applyAlignment="1">
      <alignment horizontal="left" vertical="center" wrapText="1"/>
      <protection/>
    </xf>
    <xf numFmtId="0" fontId="17" fillId="0" borderId="11" xfId="0" applyFont="1" applyBorder="1" applyAlignment="1">
      <alignment vertical="center"/>
    </xf>
    <xf numFmtId="3" fontId="5" fillId="0" borderId="10" xfId="58" applyNumberFormat="1" applyFont="1" applyBorder="1" applyAlignment="1">
      <alignment vertical="center" wrapText="1"/>
      <protection/>
    </xf>
    <xf numFmtId="169" fontId="5" fillId="0" borderId="11" xfId="56" applyNumberFormat="1" applyFont="1" applyBorder="1" applyAlignment="1">
      <alignment horizontal="center"/>
      <protection/>
    </xf>
    <xf numFmtId="0" fontId="15" fillId="0" borderId="0" xfId="0" applyFont="1" applyAlignment="1">
      <alignment/>
    </xf>
    <xf numFmtId="169" fontId="15" fillId="0" borderId="11" xfId="0" applyNumberFormat="1" applyFont="1" applyBorder="1" applyAlignment="1">
      <alignment horizontal="center" wrapText="1"/>
    </xf>
    <xf numFmtId="169" fontId="15" fillId="0" borderId="11" xfId="58" applyNumberFormat="1" applyFont="1" applyBorder="1" applyAlignment="1">
      <alignment horizontal="center" wrapText="1"/>
      <protection/>
    </xf>
    <xf numFmtId="169" fontId="17" fillId="0" borderId="11" xfId="0" applyNumberFormat="1" applyFont="1" applyBorder="1" applyAlignment="1">
      <alignment horizontal="center"/>
    </xf>
    <xf numFmtId="169" fontId="15" fillId="0" borderId="0" xfId="0" applyNumberFormat="1" applyFont="1" applyAlignment="1">
      <alignment horizontal="center"/>
    </xf>
    <xf numFmtId="169" fontId="14" fillId="0" borderId="11" xfId="0" applyNumberFormat="1" applyFont="1" applyBorder="1" applyAlignment="1">
      <alignment horizontal="center"/>
    </xf>
    <xf numFmtId="169" fontId="16" fillId="0" borderId="11" xfId="0" applyNumberFormat="1" applyFont="1" applyBorder="1" applyAlignment="1">
      <alignment horizontal="center"/>
    </xf>
    <xf numFmtId="169" fontId="15" fillId="0" borderId="11" xfId="0" applyNumberFormat="1" applyFont="1" applyBorder="1" applyAlignment="1">
      <alignment horizontal="center"/>
    </xf>
    <xf numFmtId="169" fontId="18" fillId="0" borderId="11" xfId="0" applyNumberFormat="1" applyFont="1" applyBorder="1" applyAlignment="1">
      <alignment horizontal="center"/>
    </xf>
    <xf numFmtId="169" fontId="20" fillId="0" borderId="11" xfId="0" applyNumberFormat="1" applyFont="1" applyBorder="1" applyAlignment="1">
      <alignment horizontal="center"/>
    </xf>
    <xf numFmtId="169" fontId="17" fillId="0" borderId="0" xfId="0" applyNumberFormat="1" applyFont="1" applyBorder="1" applyAlignment="1">
      <alignment horizontal="center"/>
    </xf>
    <xf numFmtId="49" fontId="7" fillId="0" borderId="11" xfId="58" applyNumberFormat="1" applyFont="1" applyFill="1" applyBorder="1" applyAlignment="1">
      <alignment horizontal="center" vertical="center"/>
      <protection/>
    </xf>
    <xf numFmtId="169" fontId="9" fillId="0" borderId="11" xfId="56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169" fontId="15" fillId="0" borderId="11" xfId="0" applyNumberFormat="1" applyFont="1" applyFill="1" applyBorder="1" applyAlignment="1">
      <alignment horizontal="center"/>
    </xf>
    <xf numFmtId="49" fontId="4" fillId="0" borderId="11" xfId="58" applyNumberFormat="1" applyFont="1" applyFill="1" applyBorder="1" applyAlignment="1">
      <alignment horizontal="center" vertical="center"/>
      <protection/>
    </xf>
    <xf numFmtId="49" fontId="7" fillId="0" borderId="11" xfId="58" applyNumberFormat="1" applyFont="1" applyFill="1" applyBorder="1" applyAlignment="1">
      <alignment horizontal="center" vertical="top"/>
      <protection/>
    </xf>
    <xf numFmtId="169" fontId="7" fillId="0" borderId="11" xfId="56" applyNumberFormat="1" applyFont="1" applyFill="1" applyBorder="1" applyAlignment="1">
      <alignment horizontal="center"/>
      <protection/>
    </xf>
    <xf numFmtId="169" fontId="14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8" fillId="0" borderId="11" xfId="58" applyNumberFormat="1" applyFont="1" applyFill="1" applyBorder="1" applyAlignment="1">
      <alignment horizontal="center" vertical="center"/>
      <protection/>
    </xf>
    <xf numFmtId="3" fontId="8" fillId="0" borderId="11" xfId="58" applyNumberFormat="1" applyFont="1" applyFill="1" applyBorder="1" applyAlignment="1">
      <alignment horizontal="center" vertical="center" wrapText="1"/>
      <protection/>
    </xf>
    <xf numFmtId="3" fontId="8" fillId="0" borderId="10" xfId="58" applyNumberFormat="1" applyFont="1" applyFill="1" applyBorder="1" applyAlignment="1">
      <alignment horizontal="left" vertical="center" wrapText="1"/>
      <protection/>
    </xf>
    <xf numFmtId="169" fontId="8" fillId="0" borderId="11" xfId="56" applyNumberFormat="1" applyFont="1" applyFill="1" applyBorder="1" applyAlignment="1">
      <alignment horizontal="center"/>
      <protection/>
    </xf>
    <xf numFmtId="169" fontId="16" fillId="0" borderId="11" xfId="0" applyNumberFormat="1" applyFont="1" applyFill="1" applyBorder="1" applyAlignment="1">
      <alignment horizontal="center"/>
    </xf>
    <xf numFmtId="3" fontId="8" fillId="0" borderId="11" xfId="58" applyNumberFormat="1" applyFont="1" applyFill="1" applyBorder="1" applyAlignment="1">
      <alignment horizontal="center" vertical="center" wrapText="1"/>
      <protection/>
    </xf>
    <xf numFmtId="49" fontId="8" fillId="0" borderId="11" xfId="58" applyNumberFormat="1" applyFont="1" applyFill="1" applyBorder="1" applyAlignment="1">
      <alignment horizontal="center" vertical="center"/>
      <protection/>
    </xf>
    <xf numFmtId="49" fontId="7" fillId="0" borderId="11" xfId="56" applyNumberFormat="1" applyFont="1" applyBorder="1" applyAlignment="1">
      <alignment horizontal="center" vertical="center"/>
      <protection/>
    </xf>
    <xf numFmtId="169" fontId="7" fillId="33" borderId="0" xfId="56" applyNumberFormat="1" applyFont="1" applyFill="1" applyBorder="1" applyAlignment="1">
      <alignment horizontal="center"/>
      <protection/>
    </xf>
    <xf numFmtId="49" fontId="8" fillId="0" borderId="11" xfId="56" applyNumberFormat="1" applyFont="1" applyFill="1" applyBorder="1" applyAlignment="1">
      <alignment horizontal="center" vertical="center" wrapText="1"/>
      <protection/>
    </xf>
    <xf numFmtId="169" fontId="8" fillId="0" borderId="11" xfId="56" applyNumberFormat="1" applyFont="1" applyFill="1" applyBorder="1" applyAlignment="1">
      <alignment horizontal="center"/>
      <protection/>
    </xf>
    <xf numFmtId="0" fontId="13" fillId="0" borderId="0" xfId="0" applyFont="1" applyFill="1" applyAlignment="1">
      <alignment/>
    </xf>
    <xf numFmtId="166" fontId="8" fillId="0" borderId="11" xfId="58" applyNumberFormat="1" applyFont="1" applyFill="1" applyBorder="1" applyAlignment="1">
      <alignment horizontal="center" vertical="center" wrapText="1"/>
      <protection/>
    </xf>
    <xf numFmtId="166" fontId="8" fillId="0" borderId="10" xfId="58" applyNumberFormat="1" applyFont="1" applyFill="1" applyBorder="1" applyAlignment="1">
      <alignment horizontal="left" vertical="center" wrapText="1"/>
      <protection/>
    </xf>
    <xf numFmtId="49" fontId="9" fillId="0" borderId="11" xfId="56" applyNumberFormat="1" applyFont="1" applyBorder="1" applyAlignment="1">
      <alignment horizontal="center" vertical="center" wrapText="1"/>
      <protection/>
    </xf>
    <xf numFmtId="0" fontId="12" fillId="0" borderId="0" xfId="0" applyFont="1" applyFill="1" applyAlignment="1">
      <alignment/>
    </xf>
    <xf numFmtId="49" fontId="8" fillId="0" borderId="12" xfId="58" applyNumberFormat="1" applyFont="1" applyFill="1" applyBorder="1" applyAlignment="1">
      <alignment horizontal="center" vertical="center"/>
      <protection/>
    </xf>
    <xf numFmtId="49" fontId="7" fillId="0" borderId="10" xfId="58" applyNumberFormat="1" applyFont="1" applyFill="1" applyBorder="1" applyAlignment="1">
      <alignment horizontal="left" vertical="center" wrapText="1"/>
      <protection/>
    </xf>
    <xf numFmtId="3" fontId="9" fillId="0" borderId="13" xfId="58" applyNumberFormat="1" applyFont="1" applyBorder="1" applyAlignment="1">
      <alignment horizontal="left" wrapText="1"/>
      <protection/>
    </xf>
    <xf numFmtId="49" fontId="4" fillId="0" borderId="0" xfId="56" applyNumberFormat="1" applyFont="1" applyFill="1" applyAlignment="1">
      <alignment horizontal="center"/>
      <protection/>
    </xf>
    <xf numFmtId="0" fontId="4" fillId="0" borderId="0" xfId="56" applyFont="1" applyFill="1" applyAlignment="1">
      <alignment vertical="center" wrapText="1"/>
      <protection/>
    </xf>
    <xf numFmtId="0" fontId="0" fillId="0" borderId="0" xfId="0" applyFill="1" applyAlignment="1">
      <alignment horizontal="center" wrapText="1"/>
    </xf>
    <xf numFmtId="169" fontId="4" fillId="0" borderId="0" xfId="0" applyNumberFormat="1" applyFont="1" applyFill="1" applyAlignment="1">
      <alignment horizontal="right"/>
    </xf>
    <xf numFmtId="0" fontId="0" fillId="0" borderId="0" xfId="0" applyAlignment="1">
      <alignment horizontal="center" wrapText="1"/>
    </xf>
    <xf numFmtId="169" fontId="4" fillId="0" borderId="0" xfId="0" applyNumberFormat="1" applyFont="1" applyAlignment="1">
      <alignment horizontal="right"/>
    </xf>
    <xf numFmtId="49" fontId="7" fillId="0" borderId="11" xfId="58" applyNumberFormat="1" applyFont="1" applyBorder="1" applyAlignment="1">
      <alignment horizontal="center"/>
      <protection/>
    </xf>
    <xf numFmtId="3" fontId="7" fillId="0" borderId="12" xfId="58" applyNumberFormat="1" applyFont="1" applyBorder="1" applyAlignment="1">
      <alignment horizontal="center" wrapText="1"/>
      <protection/>
    </xf>
    <xf numFmtId="3" fontId="7" fillId="0" borderId="13" xfId="58" applyNumberFormat="1" applyFont="1" applyBorder="1" applyAlignment="1">
      <alignment horizontal="left" wrapText="1"/>
      <protection/>
    </xf>
    <xf numFmtId="169" fontId="7" fillId="33" borderId="11" xfId="56" applyNumberFormat="1" applyFont="1" applyFill="1" applyBorder="1" applyAlignment="1">
      <alignment horizontal="center"/>
      <protection/>
    </xf>
    <xf numFmtId="3" fontId="8" fillId="0" borderId="13" xfId="58" applyNumberFormat="1" applyFont="1" applyBorder="1" applyAlignment="1">
      <alignment horizontal="left" wrapText="1"/>
      <protection/>
    </xf>
    <xf numFmtId="49" fontId="8" fillId="0" borderId="11" xfId="58" applyNumberFormat="1" applyFont="1" applyBorder="1" applyAlignment="1">
      <alignment horizontal="center"/>
      <protection/>
    </xf>
    <xf numFmtId="3" fontId="7" fillId="0" borderId="11" xfId="58" applyNumberFormat="1" applyFont="1" applyBorder="1" applyAlignment="1">
      <alignment wrapText="1"/>
      <protection/>
    </xf>
    <xf numFmtId="49" fontId="4" fillId="0" borderId="11" xfId="58" applyNumberFormat="1" applyFont="1" applyBorder="1" applyAlignment="1">
      <alignment horizontal="center"/>
      <protection/>
    </xf>
    <xf numFmtId="49" fontId="4" fillId="0" borderId="12" xfId="58" applyNumberFormat="1" applyFont="1" applyBorder="1" applyAlignment="1">
      <alignment horizontal="center"/>
      <protection/>
    </xf>
    <xf numFmtId="3" fontId="4" fillId="0" borderId="12" xfId="58" applyNumberFormat="1" applyFont="1" applyBorder="1" applyAlignment="1">
      <alignment horizontal="center" wrapText="1"/>
      <protection/>
    </xf>
    <xf numFmtId="3" fontId="4" fillId="0" borderId="13" xfId="58" applyNumberFormat="1" applyFont="1" applyBorder="1" applyAlignment="1">
      <alignment horizontal="left" wrapText="1"/>
      <protection/>
    </xf>
    <xf numFmtId="49" fontId="4" fillId="0" borderId="12" xfId="58" applyNumberFormat="1" applyFont="1" applyBorder="1" applyAlignment="1">
      <alignment horizontal="center" wrapText="1"/>
      <protection/>
    </xf>
    <xf numFmtId="49" fontId="8" fillId="0" borderId="12" xfId="58" applyNumberFormat="1" applyFont="1" applyBorder="1" applyAlignment="1">
      <alignment horizontal="center" vertical="center"/>
      <protection/>
    </xf>
    <xf numFmtId="49" fontId="8" fillId="0" borderId="12" xfId="58" applyNumberFormat="1" applyFont="1" applyBorder="1" applyAlignment="1">
      <alignment horizontal="center"/>
      <protection/>
    </xf>
    <xf numFmtId="49" fontId="8" fillId="0" borderId="11" xfId="58" applyNumberFormat="1" applyFont="1" applyBorder="1" applyAlignment="1">
      <alignment horizontal="left" wrapText="1"/>
      <protection/>
    </xf>
    <xf numFmtId="169" fontId="8" fillId="33" borderId="11" xfId="56" applyNumberFormat="1" applyFont="1" applyFill="1" applyBorder="1" applyAlignment="1">
      <alignment horizontal="center"/>
      <protection/>
    </xf>
    <xf numFmtId="0" fontId="13" fillId="0" borderId="0" xfId="0" applyFont="1" applyAlignment="1">
      <alignment/>
    </xf>
    <xf numFmtId="3" fontId="8" fillId="0" borderId="13" xfId="58" applyNumberFormat="1" applyFont="1" applyBorder="1" applyAlignment="1">
      <alignment horizontal="left" wrapText="1"/>
      <protection/>
    </xf>
    <xf numFmtId="3" fontId="7" fillId="0" borderId="11" xfId="58" applyNumberFormat="1" applyFont="1" applyBorder="1" applyAlignment="1">
      <alignment wrapText="1"/>
      <protection/>
    </xf>
    <xf numFmtId="49" fontId="9" fillId="0" borderId="13" xfId="58" applyNumberFormat="1" applyFont="1" applyBorder="1" applyAlignment="1">
      <alignment horizontal="left" wrapText="1"/>
      <protection/>
    </xf>
    <xf numFmtId="49" fontId="9" fillId="0" borderId="12" xfId="58" applyNumberFormat="1" applyFont="1" applyBorder="1" applyAlignment="1">
      <alignment horizontal="center" wrapText="1"/>
      <protection/>
    </xf>
    <xf numFmtId="49" fontId="10" fillId="0" borderId="11" xfId="58" applyNumberFormat="1" applyFont="1" applyBorder="1" applyAlignment="1">
      <alignment horizontal="center"/>
      <protection/>
    </xf>
    <xf numFmtId="49" fontId="8" fillId="0" borderId="11" xfId="58" applyNumberFormat="1" applyFont="1" applyBorder="1" applyAlignment="1">
      <alignment horizontal="left" wrapText="1"/>
      <protection/>
    </xf>
    <xf numFmtId="49" fontId="8" fillId="0" borderId="11" xfId="58" applyNumberFormat="1" applyFont="1" applyBorder="1" applyAlignment="1">
      <alignment horizontal="center" wrapText="1"/>
      <protection/>
    </xf>
    <xf numFmtId="3" fontId="8" fillId="0" borderId="10" xfId="58" applyNumberFormat="1" applyFont="1" applyBorder="1" applyAlignment="1">
      <alignment horizontal="left" wrapText="1"/>
      <protection/>
    </xf>
    <xf numFmtId="49" fontId="4" fillId="0" borderId="13" xfId="58" applyNumberFormat="1" applyFont="1" applyBorder="1" applyAlignment="1">
      <alignment horizontal="left" wrapText="1"/>
      <protection/>
    </xf>
    <xf numFmtId="3" fontId="8" fillId="0" borderId="11" xfId="58" applyNumberFormat="1" applyFont="1" applyBorder="1" applyAlignment="1">
      <alignment horizontal="center" wrapText="1"/>
      <protection/>
    </xf>
    <xf numFmtId="3" fontId="4" fillId="0" borderId="10" xfId="58" applyNumberFormat="1" applyFont="1" applyBorder="1" applyAlignment="1">
      <alignment wrapText="1"/>
      <protection/>
    </xf>
    <xf numFmtId="3" fontId="8" fillId="0" borderId="11" xfId="58" applyNumberFormat="1" applyFont="1" applyBorder="1" applyAlignment="1">
      <alignment horizontal="center" wrapText="1"/>
      <protection/>
    </xf>
    <xf numFmtId="3" fontId="4" fillId="0" borderId="11" xfId="58" applyNumberFormat="1" applyFont="1" applyBorder="1" applyAlignment="1">
      <alignment horizontal="center" wrapText="1"/>
      <protection/>
    </xf>
    <xf numFmtId="3" fontId="4" fillId="0" borderId="10" xfId="58" applyNumberFormat="1" applyFont="1" applyBorder="1" applyAlignment="1">
      <alignment horizontal="left" wrapText="1"/>
      <protection/>
    </xf>
    <xf numFmtId="49" fontId="9" fillId="0" borderId="11" xfId="59" applyNumberFormat="1" applyFont="1" applyFill="1" applyBorder="1" applyAlignment="1">
      <alignment horizontal="center"/>
      <protection/>
    </xf>
    <xf numFmtId="49" fontId="9" fillId="0" borderId="12" xfId="59" applyNumberFormat="1" applyFont="1" applyFill="1" applyBorder="1" applyAlignment="1">
      <alignment horizontal="center"/>
      <protection/>
    </xf>
    <xf numFmtId="3" fontId="9" fillId="0" borderId="13" xfId="59" applyNumberFormat="1" applyFont="1" applyFill="1" applyBorder="1" applyAlignment="1">
      <alignment wrapText="1"/>
      <protection/>
    </xf>
    <xf numFmtId="49" fontId="4" fillId="0" borderId="12" xfId="59" applyNumberFormat="1" applyFont="1" applyFill="1" applyBorder="1" applyAlignment="1">
      <alignment horizontal="center" wrapText="1"/>
      <protection/>
    </xf>
    <xf numFmtId="3" fontId="4" fillId="0" borderId="13" xfId="59" applyNumberFormat="1" applyFont="1" applyFill="1" applyBorder="1" applyAlignment="1">
      <alignment horizontal="left" wrapText="1"/>
      <protection/>
    </xf>
    <xf numFmtId="49" fontId="15" fillId="0" borderId="11" xfId="0" applyNumberFormat="1" applyFont="1" applyFill="1" applyBorder="1" applyAlignment="1">
      <alignment horizontal="center" wrapText="1"/>
    </xf>
    <xf numFmtId="0" fontId="15" fillId="0" borderId="11" xfId="0" applyFont="1" applyFill="1" applyBorder="1" applyAlignment="1">
      <alignment wrapText="1"/>
    </xf>
    <xf numFmtId="3" fontId="9" fillId="0" borderId="11" xfId="59" applyNumberFormat="1" applyFont="1" applyFill="1" applyBorder="1" applyAlignment="1">
      <alignment wrapText="1"/>
      <protection/>
    </xf>
    <xf numFmtId="49" fontId="7" fillId="0" borderId="11" xfId="59" applyNumberFormat="1" applyFont="1" applyFill="1" applyBorder="1" applyAlignment="1">
      <alignment horizontal="center"/>
      <protection/>
    </xf>
    <xf numFmtId="49" fontId="7" fillId="0" borderId="11" xfId="59" applyNumberFormat="1" applyFont="1" applyBorder="1" applyAlignment="1">
      <alignment horizontal="center"/>
      <protection/>
    </xf>
    <xf numFmtId="3" fontId="8" fillId="0" borderId="11" xfId="59" applyNumberFormat="1" applyFont="1" applyBorder="1" applyAlignment="1">
      <alignment horizontal="center" wrapText="1"/>
      <protection/>
    </xf>
    <xf numFmtId="3" fontId="8" fillId="0" borderId="10" xfId="59" applyNumberFormat="1" applyFont="1" applyBorder="1" applyAlignment="1">
      <alignment horizontal="left" wrapText="1"/>
      <protection/>
    </xf>
    <xf numFmtId="49" fontId="8" fillId="0" borderId="11" xfId="59" applyNumberFormat="1" applyFont="1" applyBorder="1" applyAlignment="1">
      <alignment horizontal="center"/>
      <protection/>
    </xf>
    <xf numFmtId="3" fontId="7" fillId="0" borderId="11" xfId="59" applyNumberFormat="1" applyFont="1" applyBorder="1" applyAlignment="1">
      <alignment wrapText="1"/>
      <protection/>
    </xf>
    <xf numFmtId="49" fontId="4" fillId="0" borderId="11" xfId="59" applyNumberFormat="1" applyFont="1" applyFill="1" applyBorder="1" applyAlignment="1">
      <alignment horizontal="center"/>
      <protection/>
    </xf>
    <xf numFmtId="3" fontId="10" fillId="0" borderId="12" xfId="59" applyNumberFormat="1" applyFont="1" applyFill="1" applyBorder="1" applyAlignment="1">
      <alignment horizontal="center" wrapText="1"/>
      <protection/>
    </xf>
    <xf numFmtId="3" fontId="4" fillId="0" borderId="13" xfId="59" applyNumberFormat="1" applyFont="1" applyBorder="1" applyAlignment="1">
      <alignment horizontal="left" wrapText="1"/>
      <protection/>
    </xf>
    <xf numFmtId="49" fontId="4" fillId="0" borderId="11" xfId="59" applyNumberFormat="1" applyFont="1" applyBorder="1" applyAlignment="1">
      <alignment horizontal="center"/>
      <protection/>
    </xf>
    <xf numFmtId="49" fontId="4" fillId="0" borderId="12" xfId="59" applyNumberFormat="1" applyFont="1" applyBorder="1" applyAlignment="1">
      <alignment horizontal="center"/>
      <protection/>
    </xf>
    <xf numFmtId="49" fontId="4" fillId="0" borderId="13" xfId="59" applyNumberFormat="1" applyFont="1" applyBorder="1" applyAlignment="1">
      <alignment horizontal="left" wrapText="1"/>
      <protection/>
    </xf>
    <xf numFmtId="49" fontId="4" fillId="0" borderId="12" xfId="59" applyNumberFormat="1" applyFont="1" applyBorder="1" applyAlignment="1">
      <alignment horizontal="center" wrapText="1"/>
      <protection/>
    </xf>
    <xf numFmtId="3" fontId="4" fillId="0" borderId="13" xfId="59" applyNumberFormat="1" applyFont="1" applyFill="1" applyBorder="1" applyAlignment="1">
      <alignment wrapText="1"/>
      <protection/>
    </xf>
    <xf numFmtId="49" fontId="9" fillId="0" borderId="11" xfId="59" applyNumberFormat="1" applyFont="1" applyBorder="1" applyAlignment="1">
      <alignment horizontal="left" wrapText="1"/>
      <protection/>
    </xf>
    <xf numFmtId="49" fontId="4" fillId="0" borderId="12" xfId="59" applyNumberFormat="1" applyFont="1" applyFill="1" applyBorder="1" applyAlignment="1">
      <alignment horizontal="center"/>
      <protection/>
    </xf>
    <xf numFmtId="49" fontId="9" fillId="0" borderId="11" xfId="59" applyNumberFormat="1" applyFont="1" applyBorder="1" applyAlignment="1">
      <alignment horizontal="center"/>
      <protection/>
    </xf>
    <xf numFmtId="3" fontId="9" fillId="0" borderId="13" xfId="59" applyNumberFormat="1" applyFont="1" applyBorder="1" applyAlignment="1">
      <alignment wrapText="1"/>
      <protection/>
    </xf>
    <xf numFmtId="3" fontId="4" fillId="0" borderId="11" xfId="59" applyNumberFormat="1" applyFont="1" applyBorder="1" applyAlignment="1">
      <alignment wrapText="1"/>
      <protection/>
    </xf>
    <xf numFmtId="3" fontId="9" fillId="0" borderId="11" xfId="59" applyNumberFormat="1" applyFont="1" applyBorder="1" applyAlignment="1">
      <alignment wrapText="1"/>
      <protection/>
    </xf>
    <xf numFmtId="49" fontId="9" fillId="0" borderId="12" xfId="59" applyNumberFormat="1" applyFont="1" applyBorder="1" applyAlignment="1">
      <alignment horizontal="center" wrapText="1"/>
      <protection/>
    </xf>
    <xf numFmtId="3" fontId="9" fillId="0" borderId="13" xfId="59" applyNumberFormat="1" applyFont="1" applyBorder="1" applyAlignment="1">
      <alignment horizontal="left" wrapText="1"/>
      <protection/>
    </xf>
    <xf numFmtId="49" fontId="8" fillId="0" borderId="11" xfId="59" applyNumberFormat="1" applyFont="1" applyFill="1" applyBorder="1" applyAlignment="1">
      <alignment horizontal="center"/>
      <protection/>
    </xf>
    <xf numFmtId="3" fontId="8" fillId="0" borderId="12" xfId="59" applyNumberFormat="1" applyFont="1" applyFill="1" applyBorder="1" applyAlignment="1">
      <alignment horizontal="center" wrapText="1"/>
      <protection/>
    </xf>
    <xf numFmtId="49" fontId="8" fillId="0" borderId="10" xfId="59" applyNumberFormat="1" applyFont="1" applyFill="1" applyBorder="1" applyAlignment="1">
      <alignment horizontal="left" wrapText="1"/>
      <protection/>
    </xf>
    <xf numFmtId="49" fontId="8" fillId="0" borderId="12" xfId="59" applyNumberFormat="1" applyFont="1" applyBorder="1" applyAlignment="1">
      <alignment horizontal="center"/>
      <protection/>
    </xf>
    <xf numFmtId="49" fontId="8" fillId="0" borderId="11" xfId="59" applyNumberFormat="1" applyFont="1" applyBorder="1" applyAlignment="1">
      <alignment horizontal="left" wrapText="1"/>
      <protection/>
    </xf>
    <xf numFmtId="49" fontId="7" fillId="0" borderId="11" xfId="59" applyNumberFormat="1" applyFont="1" applyBorder="1" applyAlignment="1">
      <alignment horizontal="center"/>
      <protection/>
    </xf>
    <xf numFmtId="49" fontId="8" fillId="0" borderId="11" xfId="59" applyNumberFormat="1" applyFont="1" applyBorder="1" applyAlignment="1">
      <alignment horizontal="center"/>
      <protection/>
    </xf>
    <xf numFmtId="49" fontId="8" fillId="0" borderId="12" xfId="59" applyNumberFormat="1" applyFont="1" applyBorder="1" applyAlignment="1">
      <alignment horizontal="center" wrapText="1"/>
      <protection/>
    </xf>
    <xf numFmtId="3" fontId="8" fillId="0" borderId="13" xfId="59" applyNumberFormat="1" applyFont="1" applyBorder="1" applyAlignment="1">
      <alignment horizontal="left" wrapText="1"/>
      <protection/>
    </xf>
    <xf numFmtId="169" fontId="7" fillId="0" borderId="11" xfId="56" applyNumberFormat="1" applyFont="1" applyFill="1" applyBorder="1" applyAlignment="1">
      <alignment horizontal="center"/>
      <protection/>
    </xf>
    <xf numFmtId="3" fontId="8" fillId="0" borderId="10" xfId="59" applyNumberFormat="1" applyFont="1" applyBorder="1" applyAlignment="1">
      <alignment wrapText="1"/>
      <protection/>
    </xf>
    <xf numFmtId="49" fontId="14" fillId="0" borderId="11" xfId="57" applyNumberFormat="1" applyFont="1" applyFill="1" applyBorder="1" applyAlignment="1">
      <alignment horizontal="center" wrapText="1"/>
      <protection/>
    </xf>
    <xf numFmtId="0" fontId="14" fillId="0" borderId="10" xfId="57" applyFont="1" applyFill="1" applyBorder="1" applyAlignment="1">
      <alignment wrapText="1"/>
      <protection/>
    </xf>
    <xf numFmtId="49" fontId="7" fillId="0" borderId="11" xfId="59" applyNumberFormat="1" applyFont="1" applyFill="1" applyBorder="1" applyAlignment="1">
      <alignment horizontal="center"/>
      <protection/>
    </xf>
    <xf numFmtId="49" fontId="8" fillId="0" borderId="11" xfId="59" applyNumberFormat="1" applyFont="1" applyFill="1" applyBorder="1" applyAlignment="1">
      <alignment horizontal="center"/>
      <protection/>
    </xf>
    <xf numFmtId="3" fontId="8" fillId="0" borderId="13" xfId="59" applyNumberFormat="1" applyFont="1" applyFill="1" applyBorder="1" applyAlignment="1">
      <alignment wrapText="1"/>
      <protection/>
    </xf>
    <xf numFmtId="3" fontId="8" fillId="0" borderId="11" xfId="59" applyNumberFormat="1" applyFont="1" applyBorder="1" applyAlignment="1">
      <alignment horizontal="center" wrapText="1"/>
      <protection/>
    </xf>
    <xf numFmtId="3" fontId="8" fillId="0" borderId="10" xfId="59" applyNumberFormat="1" applyFont="1" applyBorder="1" applyAlignment="1">
      <alignment horizontal="left" wrapText="1"/>
      <protection/>
    </xf>
    <xf numFmtId="49" fontId="4" fillId="33" borderId="11" xfId="59" applyNumberFormat="1" applyFont="1" applyFill="1" applyBorder="1" applyAlignment="1">
      <alignment horizontal="center"/>
      <protection/>
    </xf>
    <xf numFmtId="49" fontId="4" fillId="33" borderId="12" xfId="59" applyNumberFormat="1" applyFont="1" applyFill="1" applyBorder="1" applyAlignment="1">
      <alignment horizontal="center"/>
      <protection/>
    </xf>
    <xf numFmtId="49" fontId="8" fillId="0" borderId="11" xfId="59" applyNumberFormat="1" applyFont="1" applyBorder="1" applyAlignment="1">
      <alignment horizontal="left" wrapText="1"/>
      <protection/>
    </xf>
    <xf numFmtId="3" fontId="4" fillId="0" borderId="11" xfId="59" applyNumberFormat="1" applyFont="1" applyBorder="1" applyAlignment="1">
      <alignment horizontal="center" wrapText="1"/>
      <protection/>
    </xf>
    <xf numFmtId="3" fontId="4" fillId="0" borderId="10" xfId="59" applyNumberFormat="1" applyFont="1" applyBorder="1" applyAlignment="1">
      <alignment horizontal="left" wrapText="1"/>
      <protection/>
    </xf>
    <xf numFmtId="49" fontId="14" fillId="0" borderId="11" xfId="0" applyNumberFormat="1" applyFont="1" applyFill="1" applyBorder="1" applyAlignment="1">
      <alignment horizontal="center" wrapText="1"/>
    </xf>
    <xf numFmtId="49" fontId="16" fillId="0" borderId="11" xfId="0" applyNumberFormat="1" applyFont="1" applyFill="1" applyBorder="1" applyAlignment="1">
      <alignment horizontal="center" wrapText="1"/>
    </xf>
    <xf numFmtId="0" fontId="16" fillId="0" borderId="11" xfId="0" applyFont="1" applyFill="1" applyBorder="1" applyAlignment="1">
      <alignment wrapText="1"/>
    </xf>
    <xf numFmtId="49" fontId="7" fillId="0" borderId="11" xfId="59" applyNumberFormat="1" applyFont="1" applyFill="1" applyBorder="1" applyAlignment="1">
      <alignment horizontal="center" wrapText="1"/>
      <protection/>
    </xf>
    <xf numFmtId="3" fontId="7" fillId="0" borderId="11" xfId="59" applyNumberFormat="1" applyFont="1" applyFill="1" applyBorder="1" applyAlignment="1">
      <alignment horizontal="left" wrapText="1"/>
      <protection/>
    </xf>
    <xf numFmtId="49" fontId="8" fillId="0" borderId="11" xfId="59" applyNumberFormat="1" applyFont="1" applyFill="1" applyBorder="1" applyAlignment="1">
      <alignment horizontal="center" wrapText="1"/>
      <protection/>
    </xf>
    <xf numFmtId="3" fontId="8" fillId="0" borderId="11" xfId="59" applyNumberFormat="1" applyFont="1" applyFill="1" applyBorder="1" applyAlignment="1">
      <alignment horizontal="left" wrapText="1"/>
      <protection/>
    </xf>
    <xf numFmtId="49" fontId="4" fillId="0" borderId="11" xfId="59" applyNumberFormat="1" applyFont="1" applyFill="1" applyBorder="1" applyAlignment="1">
      <alignment horizontal="center" wrapText="1"/>
      <protection/>
    </xf>
    <xf numFmtId="3" fontId="4" fillId="0" borderId="11" xfId="59" applyNumberFormat="1" applyFont="1" applyFill="1" applyBorder="1" applyAlignment="1">
      <alignment horizontal="left" wrapText="1"/>
      <protection/>
    </xf>
    <xf numFmtId="3" fontId="4" fillId="33" borderId="13" xfId="59" applyNumberFormat="1" applyFont="1" applyFill="1" applyBorder="1" applyAlignment="1">
      <alignment wrapText="1"/>
      <protection/>
    </xf>
    <xf numFmtId="169" fontId="16" fillId="0" borderId="11" xfId="0" applyNumberFormat="1" applyFont="1" applyBorder="1" applyAlignment="1">
      <alignment horizontal="center" wrapText="1"/>
    </xf>
    <xf numFmtId="3" fontId="8" fillId="0" borderId="11" xfId="59" applyNumberFormat="1" applyFont="1" applyFill="1" applyBorder="1" applyAlignment="1">
      <alignment wrapText="1"/>
      <protection/>
    </xf>
    <xf numFmtId="49" fontId="7" fillId="0" borderId="11" xfId="59" applyNumberFormat="1" applyFont="1" applyFill="1" applyBorder="1" applyAlignment="1">
      <alignment horizontal="center" wrapText="1"/>
      <protection/>
    </xf>
    <xf numFmtId="3" fontId="7" fillId="0" borderId="11" xfId="59" applyNumberFormat="1" applyFont="1" applyFill="1" applyBorder="1" applyAlignment="1">
      <alignment horizontal="left" wrapText="1"/>
      <protection/>
    </xf>
    <xf numFmtId="3" fontId="4" fillId="0" borderId="12" xfId="59" applyNumberFormat="1" applyFont="1" applyBorder="1" applyAlignment="1">
      <alignment horizontal="center" wrapText="1"/>
      <protection/>
    </xf>
    <xf numFmtId="3" fontId="4" fillId="0" borderId="14" xfId="59" applyNumberFormat="1" applyFont="1" applyFill="1" applyBorder="1" applyAlignment="1">
      <alignment horizontal="left" wrapText="1"/>
      <protection/>
    </xf>
    <xf numFmtId="49" fontId="15" fillId="0" borderId="11" xfId="57" applyNumberFormat="1" applyFont="1" applyFill="1" applyBorder="1" applyAlignment="1">
      <alignment horizontal="center" wrapText="1"/>
      <protection/>
    </xf>
    <xf numFmtId="0" fontId="16" fillId="0" borderId="10" xfId="57" applyFont="1" applyFill="1" applyBorder="1" applyAlignment="1">
      <alignment wrapText="1"/>
      <protection/>
    </xf>
    <xf numFmtId="169" fontId="16" fillId="0" borderId="11" xfId="57" applyNumberFormat="1" applyFont="1" applyFill="1" applyBorder="1" applyAlignment="1">
      <alignment horizontal="center" wrapText="1"/>
      <protection/>
    </xf>
    <xf numFmtId="3" fontId="8" fillId="0" borderId="11" xfId="59" applyNumberFormat="1" applyFont="1" applyFill="1" applyBorder="1" applyAlignment="1">
      <alignment horizontal="left" wrapText="1"/>
      <protection/>
    </xf>
    <xf numFmtId="0" fontId="13" fillId="0" borderId="11" xfId="0" applyFont="1" applyFill="1" applyBorder="1" applyAlignment="1">
      <alignment/>
    </xf>
    <xf numFmtId="169" fontId="14" fillId="0" borderId="11" xfId="57" applyNumberFormat="1" applyFont="1" applyFill="1" applyBorder="1" applyAlignment="1">
      <alignment horizontal="center" wrapText="1"/>
      <protection/>
    </xf>
    <xf numFmtId="169" fontId="15" fillId="0" borderId="11" xfId="57" applyNumberFormat="1" applyFont="1" applyFill="1" applyBorder="1" applyAlignment="1">
      <alignment horizontal="center" wrapText="1"/>
      <protection/>
    </xf>
    <xf numFmtId="49" fontId="7" fillId="0" borderId="11" xfId="56" applyNumberFormat="1" applyFont="1" applyBorder="1" applyAlignment="1">
      <alignment horizontal="center" textRotation="90" wrapText="1"/>
      <protection/>
    </xf>
    <xf numFmtId="166" fontId="8" fillId="0" borderId="11" xfId="59" applyNumberFormat="1" applyFont="1" applyBorder="1" applyAlignment="1">
      <alignment wrapText="1"/>
      <protection/>
    </xf>
    <xf numFmtId="49" fontId="8" fillId="0" borderId="11" xfId="56" applyNumberFormat="1" applyFont="1" applyFill="1" applyBorder="1" applyAlignment="1">
      <alignment horizontal="center" textRotation="90" wrapText="1"/>
      <protection/>
    </xf>
    <xf numFmtId="166" fontId="8" fillId="0" borderId="11" xfId="59" applyNumberFormat="1" applyFont="1" applyFill="1" applyBorder="1" applyAlignment="1">
      <alignment wrapText="1"/>
      <protection/>
    </xf>
    <xf numFmtId="49" fontId="7" fillId="0" borderId="11" xfId="56" applyNumberFormat="1" applyFont="1" applyFill="1" applyBorder="1" applyAlignment="1">
      <alignment horizontal="center" textRotation="90" wrapText="1"/>
      <protection/>
    </xf>
    <xf numFmtId="166" fontId="9" fillId="0" borderId="11" xfId="59" applyNumberFormat="1" applyFont="1" applyFill="1" applyBorder="1" applyAlignment="1">
      <alignment wrapText="1"/>
      <protection/>
    </xf>
    <xf numFmtId="49" fontId="21" fillId="0" borderId="11" xfId="59" applyNumberFormat="1" applyFont="1" applyBorder="1" applyAlignment="1">
      <alignment horizontal="center"/>
      <protection/>
    </xf>
    <xf numFmtId="49" fontId="8" fillId="0" borderId="11" xfId="56" applyNumberFormat="1" applyFont="1" applyBorder="1" applyAlignment="1">
      <alignment horizontal="center" vertical="center" wrapText="1"/>
      <protection/>
    </xf>
    <xf numFmtId="3" fontId="14" fillId="0" borderId="11" xfId="59" applyNumberFormat="1" applyFont="1" applyFill="1" applyBorder="1" applyAlignment="1">
      <alignment horizontal="left" wrapText="1"/>
      <protection/>
    </xf>
    <xf numFmtId="3" fontId="16" fillId="0" borderId="11" xfId="59" applyNumberFormat="1" applyFont="1" applyFill="1" applyBorder="1" applyAlignment="1">
      <alignment horizontal="left" wrapText="1"/>
      <protection/>
    </xf>
    <xf numFmtId="3" fontId="15" fillId="0" borderId="11" xfId="59" applyNumberFormat="1" applyFont="1" applyFill="1" applyBorder="1" applyAlignment="1">
      <alignment horizontal="left" wrapText="1"/>
      <protection/>
    </xf>
    <xf numFmtId="49" fontId="7" fillId="0" borderId="11" xfId="56" applyNumberFormat="1" applyFont="1" applyBorder="1" applyAlignment="1">
      <alignment horizontal="center" textRotation="90" wrapText="1"/>
      <protection/>
    </xf>
    <xf numFmtId="166" fontId="8" fillId="0" borderId="10" xfId="59" applyNumberFormat="1" applyFont="1" applyBorder="1" applyAlignment="1">
      <alignment wrapText="1"/>
      <protection/>
    </xf>
    <xf numFmtId="3" fontId="7" fillId="0" borderId="11" xfId="59" applyNumberFormat="1" applyFont="1" applyBorder="1" applyAlignment="1">
      <alignment wrapText="1"/>
      <protection/>
    </xf>
    <xf numFmtId="3" fontId="4" fillId="0" borderId="13" xfId="59" applyNumberFormat="1" applyFont="1" applyBorder="1" applyAlignment="1">
      <alignment wrapText="1"/>
      <protection/>
    </xf>
    <xf numFmtId="49" fontId="10" fillId="0" borderId="11" xfId="59" applyNumberFormat="1" applyFont="1" applyBorder="1" applyAlignment="1">
      <alignment horizontal="center"/>
      <protection/>
    </xf>
    <xf numFmtId="3" fontId="7" fillId="0" borderId="13" xfId="59" applyNumberFormat="1" applyFont="1" applyBorder="1" applyAlignment="1">
      <alignment wrapText="1"/>
      <protection/>
    </xf>
    <xf numFmtId="3" fontId="8" fillId="0" borderId="12" xfId="59" applyNumberFormat="1" applyFont="1" applyBorder="1" applyAlignment="1">
      <alignment horizontal="center" wrapText="1"/>
      <protection/>
    </xf>
    <xf numFmtId="3" fontId="8" fillId="0" borderId="13" xfId="59" applyNumberFormat="1" applyFont="1" applyBorder="1" applyAlignment="1">
      <alignment wrapText="1"/>
      <protection/>
    </xf>
    <xf numFmtId="166" fontId="7" fillId="0" borderId="11" xfId="59" applyNumberFormat="1" applyFont="1" applyBorder="1" applyAlignment="1">
      <alignment wrapText="1"/>
      <protection/>
    </xf>
    <xf numFmtId="166" fontId="8" fillId="0" borderId="11" xfId="59" applyNumberFormat="1" applyFont="1" applyFill="1" applyBorder="1" applyAlignment="1">
      <alignment wrapText="1"/>
      <protection/>
    </xf>
    <xf numFmtId="49" fontId="4" fillId="0" borderId="11" xfId="56" applyNumberFormat="1" applyFont="1" applyFill="1" applyBorder="1" applyAlignment="1">
      <alignment horizontal="center" textRotation="90" wrapText="1"/>
      <protection/>
    </xf>
    <xf numFmtId="166" fontId="4" fillId="0" borderId="13" xfId="59" applyNumberFormat="1" applyFont="1" applyFill="1" applyBorder="1" applyAlignment="1">
      <alignment wrapText="1"/>
      <protection/>
    </xf>
    <xf numFmtId="49" fontId="4" fillId="0" borderId="11" xfId="56" applyNumberFormat="1" applyFont="1" applyBorder="1" applyAlignment="1">
      <alignment horizontal="center" textRotation="90" wrapText="1"/>
      <protection/>
    </xf>
    <xf numFmtId="166" fontId="4" fillId="0" borderId="13" xfId="59" applyNumberFormat="1" applyFont="1" applyBorder="1" applyAlignment="1">
      <alignment wrapText="1"/>
      <protection/>
    </xf>
    <xf numFmtId="3" fontId="7" fillId="0" borderId="10" xfId="59" applyNumberFormat="1" applyFont="1" applyBorder="1" applyAlignment="1">
      <alignment wrapText="1"/>
      <protection/>
    </xf>
    <xf numFmtId="3" fontId="4" fillId="0" borderId="14" xfId="59" applyNumberFormat="1" applyFont="1" applyBorder="1" applyAlignment="1">
      <alignment horizontal="left" wrapText="1"/>
      <protection/>
    </xf>
    <xf numFmtId="3" fontId="9" fillId="0" borderId="14" xfId="59" applyNumberFormat="1" applyFont="1" applyBorder="1" applyAlignment="1">
      <alignment wrapText="1"/>
      <protection/>
    </xf>
    <xf numFmtId="3" fontId="4" fillId="0" borderId="14" xfId="59" applyNumberFormat="1" applyFont="1" applyBorder="1" applyAlignment="1">
      <alignment wrapText="1"/>
      <protection/>
    </xf>
    <xf numFmtId="3" fontId="8" fillId="0" borderId="11" xfId="59" applyNumberFormat="1" applyFont="1" applyBorder="1" applyAlignment="1">
      <alignment horizontal="left" wrapText="1"/>
      <protection/>
    </xf>
    <xf numFmtId="3" fontId="8" fillId="0" borderId="14" xfId="59" applyNumberFormat="1" applyFont="1" applyBorder="1" applyAlignment="1">
      <alignment horizontal="left" wrapText="1"/>
      <protection/>
    </xf>
    <xf numFmtId="3" fontId="9" fillId="0" borderId="10" xfId="59" applyNumberFormat="1" applyFont="1" applyBorder="1" applyAlignment="1">
      <alignment wrapText="1"/>
      <protection/>
    </xf>
    <xf numFmtId="0" fontId="9" fillId="0" borderId="10" xfId="56" applyFont="1" applyBorder="1" applyAlignment="1">
      <alignment wrapText="1"/>
      <protection/>
    </xf>
    <xf numFmtId="3" fontId="8" fillId="0" borderId="11" xfId="59" applyNumberFormat="1" applyFont="1" applyBorder="1" applyAlignment="1">
      <alignment wrapText="1"/>
      <protection/>
    </xf>
    <xf numFmtId="3" fontId="4" fillId="0" borderId="10" xfId="59" applyNumberFormat="1" applyFont="1" applyBorder="1" applyAlignment="1">
      <alignment wrapText="1"/>
      <protection/>
    </xf>
    <xf numFmtId="3" fontId="9" fillId="0" borderId="10" xfId="59" applyNumberFormat="1" applyFont="1" applyBorder="1" applyAlignment="1">
      <alignment horizontal="left" wrapText="1"/>
      <protection/>
    </xf>
    <xf numFmtId="49" fontId="9" fillId="0" borderId="11" xfId="59" applyNumberFormat="1" applyFont="1" applyBorder="1" applyAlignment="1">
      <alignment horizontal="center" wrapText="1"/>
      <protection/>
    </xf>
    <xf numFmtId="49" fontId="9" fillId="0" borderId="12" xfId="59" applyNumberFormat="1" applyFont="1" applyBorder="1" applyAlignment="1">
      <alignment horizontal="center"/>
      <protection/>
    </xf>
    <xf numFmtId="49" fontId="8" fillId="0" borderId="12" xfId="59" applyNumberFormat="1" applyFont="1" applyBorder="1" applyAlignment="1">
      <alignment horizontal="center"/>
      <protection/>
    </xf>
    <xf numFmtId="3" fontId="8" fillId="0" borderId="12" xfId="59" applyNumberFormat="1" applyFont="1" applyBorder="1" applyAlignment="1">
      <alignment wrapText="1"/>
      <protection/>
    </xf>
    <xf numFmtId="3" fontId="4" fillId="0" borderId="12" xfId="59" applyNumberFormat="1" applyFont="1" applyBorder="1" applyAlignment="1">
      <alignment wrapText="1"/>
      <protection/>
    </xf>
    <xf numFmtId="49" fontId="9" fillId="0" borderId="10" xfId="59" applyNumberFormat="1" applyFont="1" applyBorder="1" applyAlignment="1">
      <alignment horizontal="left" wrapText="1"/>
      <protection/>
    </xf>
    <xf numFmtId="49" fontId="4" fillId="0" borderId="10" xfId="59" applyNumberFormat="1" applyFont="1" applyBorder="1" applyAlignment="1">
      <alignment horizontal="left" wrapText="1"/>
      <protection/>
    </xf>
    <xf numFmtId="49" fontId="22" fillId="0" borderId="11" xfId="59" applyNumberFormat="1" applyFont="1" applyBorder="1" applyAlignment="1">
      <alignment horizontal="center"/>
      <protection/>
    </xf>
    <xf numFmtId="49" fontId="8" fillId="0" borderId="10" xfId="59" applyNumberFormat="1" applyFont="1" applyBorder="1" applyAlignment="1">
      <alignment horizontal="left" wrapText="1"/>
      <protection/>
    </xf>
    <xf numFmtId="0" fontId="8" fillId="0" borderId="10" xfId="56" applyFont="1" applyBorder="1" applyAlignment="1">
      <alignment/>
      <protection/>
    </xf>
    <xf numFmtId="3" fontId="4" fillId="0" borderId="15" xfId="59" applyNumberFormat="1" applyFont="1" applyFill="1" applyBorder="1" applyAlignment="1">
      <alignment wrapText="1"/>
      <protection/>
    </xf>
    <xf numFmtId="3" fontId="8" fillId="0" borderId="10" xfId="59" applyNumberFormat="1" applyFont="1" applyBorder="1" applyAlignment="1">
      <alignment wrapText="1"/>
      <protection/>
    </xf>
    <xf numFmtId="0" fontId="15" fillId="0" borderId="16" xfId="0" applyNumberFormat="1" applyFont="1" applyFill="1" applyBorder="1" applyAlignment="1">
      <alignment horizontal="left" wrapText="1"/>
    </xf>
    <xf numFmtId="3" fontId="8" fillId="0" borderId="11" xfId="59" applyNumberFormat="1" applyFont="1" applyBorder="1" applyAlignment="1">
      <alignment wrapText="1"/>
      <protection/>
    </xf>
    <xf numFmtId="0" fontId="15" fillId="0" borderId="11" xfId="0" applyNumberFormat="1" applyFont="1" applyFill="1" applyBorder="1" applyAlignment="1">
      <alignment horizontal="left" wrapText="1"/>
    </xf>
    <xf numFmtId="3" fontId="9" fillId="33" borderId="11" xfId="59" applyNumberFormat="1" applyFont="1" applyFill="1" applyBorder="1" applyAlignment="1">
      <alignment wrapText="1"/>
      <protection/>
    </xf>
    <xf numFmtId="3" fontId="9" fillId="0" borderId="14" xfId="59" applyNumberFormat="1" applyFont="1" applyBorder="1" applyAlignment="1">
      <alignment horizontal="left" wrapText="1"/>
      <protection/>
    </xf>
    <xf numFmtId="3" fontId="4" fillId="33" borderId="14" xfId="59" applyNumberFormat="1" applyFont="1" applyFill="1" applyBorder="1" applyAlignment="1">
      <alignment wrapText="1"/>
      <protection/>
    </xf>
    <xf numFmtId="3" fontId="8" fillId="0" borderId="11" xfId="59" applyNumberFormat="1" applyFont="1" applyFill="1" applyBorder="1" applyAlignment="1">
      <alignment horizontal="center" wrapText="1"/>
      <protection/>
    </xf>
    <xf numFmtId="3" fontId="8" fillId="0" borderId="10" xfId="59" applyNumberFormat="1" applyFont="1" applyFill="1" applyBorder="1" applyAlignment="1">
      <alignment wrapText="1"/>
      <protection/>
    </xf>
    <xf numFmtId="49" fontId="4" fillId="0" borderId="14" xfId="59" applyNumberFormat="1" applyFont="1" applyBorder="1" applyAlignment="1">
      <alignment horizontal="left" wrapText="1"/>
      <protection/>
    </xf>
    <xf numFmtId="49" fontId="7" fillId="0" borderId="12" xfId="59" applyNumberFormat="1" applyFont="1" applyFill="1" applyBorder="1" applyAlignment="1">
      <alignment horizontal="center"/>
      <protection/>
    </xf>
    <xf numFmtId="49" fontId="8" fillId="0" borderId="11" xfId="59" applyNumberFormat="1" applyFont="1" applyBorder="1" applyAlignment="1">
      <alignment horizontal="left"/>
      <protection/>
    </xf>
    <xf numFmtId="0" fontId="8" fillId="0" borderId="10" xfId="56" applyFont="1" applyBorder="1" applyAlignment="1">
      <alignment wrapText="1"/>
      <protection/>
    </xf>
    <xf numFmtId="49" fontId="23" fillId="0" borderId="11" xfId="59" applyNumberFormat="1" applyFont="1" applyBorder="1" applyAlignment="1">
      <alignment horizontal="center"/>
      <protection/>
    </xf>
    <xf numFmtId="49" fontId="22" fillId="0" borderId="11" xfId="59" applyNumberFormat="1" applyFont="1" applyBorder="1" applyAlignment="1">
      <alignment horizontal="center"/>
      <protection/>
    </xf>
    <xf numFmtId="3" fontId="4" fillId="0" borderId="10" xfId="59" applyNumberFormat="1" applyFont="1" applyFill="1" applyBorder="1" applyAlignment="1">
      <alignment horizontal="left" wrapText="1"/>
      <protection/>
    </xf>
    <xf numFmtId="0" fontId="0" fillId="0" borderId="0" xfId="0" applyFont="1" applyFill="1" applyAlignment="1">
      <alignment/>
    </xf>
    <xf numFmtId="49" fontId="21" fillId="0" borderId="11" xfId="59" applyNumberFormat="1" applyFont="1" applyFill="1" applyBorder="1" applyAlignment="1">
      <alignment horizontal="center"/>
      <protection/>
    </xf>
    <xf numFmtId="3" fontId="7" fillId="0" borderId="10" xfId="59" applyNumberFormat="1" applyFont="1" applyFill="1" applyBorder="1" applyAlignment="1">
      <alignment wrapText="1"/>
      <protection/>
    </xf>
    <xf numFmtId="3" fontId="8" fillId="0" borderId="10" xfId="59" applyNumberFormat="1" applyFont="1" applyFill="1" applyBorder="1" applyAlignment="1">
      <alignment horizontal="left" wrapText="1"/>
      <protection/>
    </xf>
    <xf numFmtId="3" fontId="9" fillId="0" borderId="10" xfId="59" applyNumberFormat="1" applyFont="1" applyFill="1" applyBorder="1" applyAlignment="1">
      <alignment wrapText="1"/>
      <protection/>
    </xf>
    <xf numFmtId="3" fontId="4" fillId="0" borderId="10" xfId="59" applyNumberFormat="1" applyFont="1" applyFill="1" applyBorder="1" applyAlignment="1">
      <alignment wrapText="1"/>
      <protection/>
    </xf>
    <xf numFmtId="3" fontId="7" fillId="0" borderId="12" xfId="59" applyNumberFormat="1" applyFont="1" applyFill="1" applyBorder="1" applyAlignment="1">
      <alignment wrapText="1"/>
      <protection/>
    </xf>
    <xf numFmtId="49" fontId="8" fillId="0" borderId="12" xfId="59" applyNumberFormat="1" applyFont="1" applyFill="1" applyBorder="1" applyAlignment="1">
      <alignment horizontal="center"/>
      <protection/>
    </xf>
    <xf numFmtId="3" fontId="8" fillId="0" borderId="14" xfId="59" applyNumberFormat="1" applyFont="1" applyFill="1" applyBorder="1" applyAlignment="1">
      <alignment horizontal="left" wrapText="1"/>
      <protection/>
    </xf>
    <xf numFmtId="3" fontId="7" fillId="0" borderId="11" xfId="59" applyNumberFormat="1" applyFont="1" applyFill="1" applyBorder="1" applyAlignment="1">
      <alignment wrapText="1"/>
      <protection/>
    </xf>
    <xf numFmtId="49" fontId="8" fillId="0" borderId="11" xfId="59" applyNumberFormat="1" applyFont="1" applyFill="1" applyBorder="1" applyAlignment="1">
      <alignment horizontal="left" wrapText="1"/>
      <protection/>
    </xf>
    <xf numFmtId="3" fontId="7" fillId="0" borderId="10" xfId="59" applyNumberFormat="1" applyFont="1" applyFill="1" applyBorder="1" applyAlignment="1">
      <alignment wrapText="1"/>
      <protection/>
    </xf>
    <xf numFmtId="49" fontId="10" fillId="0" borderId="11" xfId="59" applyNumberFormat="1" applyFont="1" applyFill="1" applyBorder="1" applyAlignment="1">
      <alignment horizontal="center"/>
      <protection/>
    </xf>
    <xf numFmtId="0" fontId="4" fillId="0" borderId="10" xfId="56" applyFont="1" applyFill="1" applyBorder="1" applyAlignment="1">
      <alignment wrapText="1"/>
      <protection/>
    </xf>
    <xf numFmtId="3" fontId="4" fillId="0" borderId="11" xfId="59" applyNumberFormat="1" applyFont="1" applyFill="1" applyBorder="1" applyAlignment="1">
      <alignment wrapText="1"/>
      <protection/>
    </xf>
    <xf numFmtId="49" fontId="4" fillId="0" borderId="12" xfId="58" applyNumberFormat="1" applyFont="1" applyFill="1" applyBorder="1" applyAlignment="1">
      <alignment horizontal="center" wrapText="1"/>
      <protection/>
    </xf>
    <xf numFmtId="3" fontId="4" fillId="0" borderId="13" xfId="58" applyNumberFormat="1" applyFont="1" applyFill="1" applyBorder="1" applyAlignment="1">
      <alignment horizontal="left" wrapText="1"/>
      <protection/>
    </xf>
    <xf numFmtId="49" fontId="9" fillId="0" borderId="11" xfId="58" applyNumberFormat="1" applyFont="1" applyBorder="1" applyAlignment="1">
      <alignment horizontal="center" vertical="center"/>
      <protection/>
    </xf>
    <xf numFmtId="169" fontId="15" fillId="0" borderId="16" xfId="0" applyNumberFormat="1" applyFont="1" applyBorder="1" applyAlignment="1">
      <alignment horizontal="center" vertical="center" wrapText="1"/>
    </xf>
    <xf numFmtId="169" fontId="15" fillId="0" borderId="12" xfId="0" applyNumberFormat="1" applyFont="1" applyBorder="1" applyAlignment="1">
      <alignment horizontal="center" vertical="center" wrapText="1"/>
    </xf>
    <xf numFmtId="49" fontId="4" fillId="0" borderId="16" xfId="56" applyNumberFormat="1" applyFont="1" applyBorder="1" applyAlignment="1">
      <alignment horizontal="center" vertical="center" textRotation="90" wrapText="1"/>
      <protection/>
    </xf>
    <xf numFmtId="49" fontId="4" fillId="0" borderId="12" xfId="56" applyNumberFormat="1" applyFont="1" applyBorder="1" applyAlignment="1">
      <alignment horizontal="center" vertical="center" textRotation="90" wrapText="1"/>
      <protection/>
    </xf>
    <xf numFmtId="0" fontId="19" fillId="0" borderId="0" xfId="0" applyFont="1" applyAlignment="1">
      <alignment horizontal="center" vertical="center" wrapText="1"/>
    </xf>
    <xf numFmtId="0" fontId="6" fillId="0" borderId="17" xfId="56" applyFont="1" applyBorder="1" applyAlignment="1">
      <alignment horizontal="center" vertical="center" wrapText="1"/>
      <protection/>
    </xf>
    <xf numFmtId="0" fontId="6" fillId="0" borderId="13" xfId="56" applyFont="1" applyBorder="1" applyAlignment="1">
      <alignment horizontal="center" vertical="center" wrapText="1"/>
      <protection/>
    </xf>
    <xf numFmtId="0" fontId="15" fillId="0" borderId="16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ПроектБюджПолнСтрук12.01.2001" xfId="57"/>
    <cellStyle name="Обычный_РАСХ98" xfId="58"/>
    <cellStyle name="Обычный_РАСХ98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5"/>
  <sheetViews>
    <sheetView tabSelected="1" view="pageBreakPreview" zoomScaleSheetLayoutView="100" zoomScalePageLayoutView="0" workbookViewId="0" topLeftCell="A1">
      <selection activeCell="A7" sqref="A7:H7"/>
    </sheetView>
  </sheetViews>
  <sheetFormatPr defaultColWidth="9.00390625" defaultRowHeight="12.75"/>
  <cols>
    <col min="1" max="1" width="5.375" style="0" customWidth="1"/>
    <col min="2" max="2" width="10.25390625" style="17" customWidth="1"/>
    <col min="3" max="3" width="4.375" style="17" customWidth="1"/>
    <col min="4" max="4" width="33.75390625" style="0" customWidth="1"/>
    <col min="5" max="5" width="13.75390625" style="55" customWidth="1"/>
    <col min="6" max="7" width="13.75390625" style="59" customWidth="1"/>
    <col min="8" max="8" width="9.125" style="59" customWidth="1"/>
  </cols>
  <sheetData>
    <row r="1" spans="1:8" s="68" customFormat="1" ht="12.75">
      <c r="A1" s="95"/>
      <c r="B1" s="95"/>
      <c r="C1" s="95"/>
      <c r="D1" s="95"/>
      <c r="E1" s="96"/>
      <c r="F1" s="97"/>
      <c r="G1" s="97"/>
      <c r="H1" s="98" t="s">
        <v>145</v>
      </c>
    </row>
    <row r="2" spans="1:8" ht="12.75">
      <c r="A2" s="18"/>
      <c r="B2" s="18"/>
      <c r="C2" s="18"/>
      <c r="D2" s="18"/>
      <c r="E2" s="7"/>
      <c r="F2" s="99"/>
      <c r="G2" s="97"/>
      <c r="H2" s="98" t="s">
        <v>615</v>
      </c>
    </row>
    <row r="3" spans="1:8" ht="12.75">
      <c r="A3" s="18"/>
      <c r="B3" s="18"/>
      <c r="C3" s="18"/>
      <c r="D3" s="18"/>
      <c r="E3" s="7"/>
      <c r="F3" s="100"/>
      <c r="G3" s="98"/>
      <c r="H3" s="100" t="s">
        <v>654</v>
      </c>
    </row>
    <row r="4" ht="17.25" customHeight="1">
      <c r="D4" s="41"/>
    </row>
    <row r="5" spans="4:8" ht="12.75">
      <c r="D5" s="41"/>
      <c r="H5" s="59" t="s">
        <v>651</v>
      </c>
    </row>
    <row r="7" spans="1:8" ht="51" customHeight="1">
      <c r="A7" s="293" t="s">
        <v>536</v>
      </c>
      <c r="B7" s="293"/>
      <c r="C7" s="293"/>
      <c r="D7" s="293"/>
      <c r="E7" s="293"/>
      <c r="F7" s="293"/>
      <c r="G7" s="293"/>
      <c r="H7" s="293"/>
    </row>
    <row r="8" spans="1:8" ht="14.25" customHeight="1">
      <c r="A8" s="298" t="s">
        <v>616</v>
      </c>
      <c r="B8" s="298"/>
      <c r="C8" s="298"/>
      <c r="D8" s="298"/>
      <c r="E8" s="298"/>
      <c r="F8" s="298"/>
      <c r="G8" s="298"/>
      <c r="H8" s="298"/>
    </row>
    <row r="9" spans="1:8" ht="14.25">
      <c r="A9" s="1"/>
      <c r="B9" s="18"/>
      <c r="C9" s="18"/>
      <c r="D9" s="2"/>
      <c r="H9" s="59" t="s">
        <v>139</v>
      </c>
    </row>
    <row r="10" spans="1:8" ht="24.75" customHeight="1">
      <c r="A10" s="291" t="s">
        <v>502</v>
      </c>
      <c r="B10" s="291" t="s">
        <v>76</v>
      </c>
      <c r="C10" s="291" t="s">
        <v>77</v>
      </c>
      <c r="D10" s="294" t="s">
        <v>78</v>
      </c>
      <c r="E10" s="296" t="s">
        <v>136</v>
      </c>
      <c r="F10" s="289" t="s">
        <v>140</v>
      </c>
      <c r="G10" s="289" t="s">
        <v>137</v>
      </c>
      <c r="H10" s="289" t="s">
        <v>138</v>
      </c>
    </row>
    <row r="11" spans="1:8" ht="51.75" customHeight="1">
      <c r="A11" s="292"/>
      <c r="B11" s="292"/>
      <c r="C11" s="292"/>
      <c r="D11" s="295"/>
      <c r="E11" s="297"/>
      <c r="F11" s="290"/>
      <c r="G11" s="290"/>
      <c r="H11" s="290"/>
    </row>
    <row r="12" spans="1:8" ht="13.5" customHeight="1">
      <c r="A12" s="28" t="s">
        <v>79</v>
      </c>
      <c r="B12" s="101"/>
      <c r="C12" s="102"/>
      <c r="D12" s="103" t="s">
        <v>80</v>
      </c>
      <c r="E12" s="104">
        <f>E13+E18+E31+E38+E43+E55+E60+E65</f>
        <v>380996.3</v>
      </c>
      <c r="F12" s="104">
        <f>F13+F18+F31+F38+F43+F55+F60+F65</f>
        <v>435651.30000000005</v>
      </c>
      <c r="G12" s="104">
        <f>G13+G18+G31+G38+G43+G55+G60+G65</f>
        <v>367468.39999999997</v>
      </c>
      <c r="H12" s="60">
        <f>G12/F12*100</f>
        <v>84.34920313562702</v>
      </c>
    </row>
    <row r="13" spans="1:8" s="68" customFormat="1" ht="54">
      <c r="A13" s="92" t="s">
        <v>81</v>
      </c>
      <c r="B13" s="101"/>
      <c r="C13" s="102"/>
      <c r="D13" s="105" t="s">
        <v>34</v>
      </c>
      <c r="E13" s="43">
        <f>E14</f>
        <v>1852.6</v>
      </c>
      <c r="F13" s="43">
        <f aca="true" t="shared" si="0" ref="F13:G16">F14</f>
        <v>1852.6</v>
      </c>
      <c r="G13" s="43">
        <f t="shared" si="0"/>
        <v>1839.8</v>
      </c>
      <c r="H13" s="80">
        <f aca="true" t="shared" si="1" ref="H13:H62">G13/F13*100</f>
        <v>99.30907913203066</v>
      </c>
    </row>
    <row r="14" spans="1:8" ht="13.5">
      <c r="A14" s="28"/>
      <c r="B14" s="101" t="s">
        <v>146</v>
      </c>
      <c r="C14" s="106"/>
      <c r="D14" s="107" t="s">
        <v>147</v>
      </c>
      <c r="E14" s="104">
        <f>E15</f>
        <v>1852.6</v>
      </c>
      <c r="F14" s="104">
        <f t="shared" si="0"/>
        <v>1852.6</v>
      </c>
      <c r="G14" s="104">
        <f t="shared" si="0"/>
        <v>1839.8</v>
      </c>
      <c r="H14" s="60">
        <f t="shared" si="1"/>
        <v>99.30907913203066</v>
      </c>
    </row>
    <row r="15" spans="1:8" s="117" customFormat="1" ht="27">
      <c r="A15" s="113"/>
      <c r="B15" s="106" t="s">
        <v>148</v>
      </c>
      <c r="C15" s="114"/>
      <c r="D15" s="115" t="s">
        <v>149</v>
      </c>
      <c r="E15" s="116">
        <f>E16</f>
        <v>1852.6</v>
      </c>
      <c r="F15" s="116">
        <f t="shared" si="0"/>
        <v>1852.6</v>
      </c>
      <c r="G15" s="116">
        <f t="shared" si="0"/>
        <v>1839.8</v>
      </c>
      <c r="H15" s="61">
        <f t="shared" si="1"/>
        <v>99.30907913203066</v>
      </c>
    </row>
    <row r="16" spans="1:8" s="9" customFormat="1" ht="13.5" customHeight="1">
      <c r="A16" s="29"/>
      <c r="B16" s="108" t="s">
        <v>150</v>
      </c>
      <c r="C16" s="110"/>
      <c r="D16" s="111" t="s">
        <v>26</v>
      </c>
      <c r="E16" s="45">
        <f>E17</f>
        <v>1852.6</v>
      </c>
      <c r="F16" s="45">
        <f t="shared" si="0"/>
        <v>1852.6</v>
      </c>
      <c r="G16" s="45">
        <f t="shared" si="0"/>
        <v>1839.8</v>
      </c>
      <c r="H16" s="62">
        <f t="shared" si="1"/>
        <v>99.30907913203066</v>
      </c>
    </row>
    <row r="17" spans="1:8" s="9" customFormat="1" ht="81" customHeight="1">
      <c r="A17" s="29"/>
      <c r="B17" s="108"/>
      <c r="C17" s="112" t="s">
        <v>2</v>
      </c>
      <c r="D17" s="111" t="s">
        <v>537</v>
      </c>
      <c r="E17" s="13">
        <v>1852.6</v>
      </c>
      <c r="F17" s="62">
        <v>1852.6</v>
      </c>
      <c r="G17" s="62">
        <v>1839.8</v>
      </c>
      <c r="H17" s="62">
        <f t="shared" si="1"/>
        <v>99.30907913203066</v>
      </c>
    </row>
    <row r="18" spans="1:8" s="68" customFormat="1" ht="67.5" customHeight="1">
      <c r="A18" s="92" t="s">
        <v>82</v>
      </c>
      <c r="B18" s="101"/>
      <c r="C18" s="102"/>
      <c r="D18" s="118" t="s">
        <v>35</v>
      </c>
      <c r="E18" s="116">
        <f aca="true" t="shared" si="2" ref="E18:G19">E19</f>
        <v>17511.800000000003</v>
      </c>
      <c r="F18" s="116">
        <f t="shared" si="2"/>
        <v>17349.7</v>
      </c>
      <c r="G18" s="116">
        <f t="shared" si="2"/>
        <v>17038.9</v>
      </c>
      <c r="H18" s="80">
        <f t="shared" si="1"/>
        <v>98.2086145581768</v>
      </c>
    </row>
    <row r="19" spans="1:8" ht="13.5">
      <c r="A19" s="28"/>
      <c r="B19" s="101" t="s">
        <v>146</v>
      </c>
      <c r="C19" s="106"/>
      <c r="D19" s="119" t="s">
        <v>147</v>
      </c>
      <c r="E19" s="104">
        <f t="shared" si="2"/>
        <v>17511.800000000003</v>
      </c>
      <c r="F19" s="104">
        <f t="shared" si="2"/>
        <v>17349.7</v>
      </c>
      <c r="G19" s="104">
        <f t="shared" si="2"/>
        <v>17038.9</v>
      </c>
      <c r="H19" s="60">
        <f t="shared" si="1"/>
        <v>98.2086145581768</v>
      </c>
    </row>
    <row r="20" spans="1:8" s="117" customFormat="1" ht="27">
      <c r="A20" s="113"/>
      <c r="B20" s="106" t="s">
        <v>148</v>
      </c>
      <c r="C20" s="114"/>
      <c r="D20" s="123" t="s">
        <v>149</v>
      </c>
      <c r="E20" s="116">
        <f>E21+E25+E27</f>
        <v>17511.800000000003</v>
      </c>
      <c r="F20" s="116">
        <f>F21+F25+F27</f>
        <v>17349.7</v>
      </c>
      <c r="G20" s="116">
        <f>G21+G25+G27</f>
        <v>17038.9</v>
      </c>
      <c r="H20" s="61">
        <f t="shared" si="1"/>
        <v>98.2086145581768</v>
      </c>
    </row>
    <row r="21" spans="1:8" s="9" customFormat="1" ht="13.5" customHeight="1">
      <c r="A21" s="29"/>
      <c r="B21" s="108" t="s">
        <v>152</v>
      </c>
      <c r="C21" s="109"/>
      <c r="D21" s="120" t="s">
        <v>21</v>
      </c>
      <c r="E21" s="46">
        <f>E22+E23+E24</f>
        <v>10338</v>
      </c>
      <c r="F21" s="46">
        <f>F22+F23+F24</f>
        <v>10276.1</v>
      </c>
      <c r="G21" s="46">
        <f>G22+G23+G24</f>
        <v>9972.6</v>
      </c>
      <c r="H21" s="62">
        <f t="shared" si="1"/>
        <v>97.04654489543698</v>
      </c>
    </row>
    <row r="22" spans="1:8" s="9" customFormat="1" ht="81" customHeight="1">
      <c r="A22" s="29"/>
      <c r="B22" s="101"/>
      <c r="C22" s="112" t="s">
        <v>2</v>
      </c>
      <c r="D22" s="111" t="s">
        <v>537</v>
      </c>
      <c r="E22" s="13">
        <v>9014.5</v>
      </c>
      <c r="F22" s="62">
        <v>9054.7</v>
      </c>
      <c r="G22" s="62">
        <v>8797.4</v>
      </c>
      <c r="H22" s="62">
        <f t="shared" si="1"/>
        <v>97.15838183484819</v>
      </c>
    </row>
    <row r="23" spans="1:8" s="9" customFormat="1" ht="27" customHeight="1">
      <c r="A23" s="29"/>
      <c r="B23" s="101"/>
      <c r="C23" s="112" t="s">
        <v>3</v>
      </c>
      <c r="D23" s="111" t="s">
        <v>153</v>
      </c>
      <c r="E23" s="13">
        <v>1310.2</v>
      </c>
      <c r="F23" s="13">
        <v>1213.8</v>
      </c>
      <c r="G23" s="13">
        <v>1167.6</v>
      </c>
      <c r="H23" s="62">
        <f t="shared" si="1"/>
        <v>96.19377162629758</v>
      </c>
    </row>
    <row r="24" spans="1:8" s="9" customFormat="1" ht="13.5" customHeight="1">
      <c r="A24" s="29"/>
      <c r="B24" s="101"/>
      <c r="C24" s="112" t="s">
        <v>4</v>
      </c>
      <c r="D24" s="111" t="s">
        <v>5</v>
      </c>
      <c r="E24" s="13">
        <v>13.3</v>
      </c>
      <c r="F24" s="62">
        <v>7.6</v>
      </c>
      <c r="G24" s="62">
        <v>7.6</v>
      </c>
      <c r="H24" s="62">
        <f t="shared" si="1"/>
        <v>100</v>
      </c>
    </row>
    <row r="25" spans="1:8" s="9" customFormat="1" ht="27" customHeight="1">
      <c r="A25" s="29"/>
      <c r="B25" s="108" t="s">
        <v>154</v>
      </c>
      <c r="C25" s="109"/>
      <c r="D25" s="120" t="s">
        <v>27</v>
      </c>
      <c r="E25" s="46">
        <f>E26</f>
        <v>429.6</v>
      </c>
      <c r="F25" s="46">
        <f>F26</f>
        <v>429.5</v>
      </c>
      <c r="G25" s="46">
        <f>G26</f>
        <v>429.5</v>
      </c>
      <c r="H25" s="62">
        <f t="shared" si="1"/>
        <v>100</v>
      </c>
    </row>
    <row r="26" spans="1:8" s="9" customFormat="1" ht="81.75" customHeight="1">
      <c r="A26" s="29"/>
      <c r="B26" s="101"/>
      <c r="C26" s="286" t="s">
        <v>2</v>
      </c>
      <c r="D26" s="287" t="str">
        <f>$D$22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26" s="13">
        <v>429.6</v>
      </c>
      <c r="F26" s="62">
        <v>429.5</v>
      </c>
      <c r="G26" s="62">
        <v>429.5</v>
      </c>
      <c r="H26" s="62">
        <f t="shared" si="1"/>
        <v>100</v>
      </c>
    </row>
    <row r="27" spans="1:8" s="9" customFormat="1" ht="38.25">
      <c r="A27" s="29"/>
      <c r="B27" s="108" t="s">
        <v>155</v>
      </c>
      <c r="C27" s="121"/>
      <c r="D27" s="94" t="s">
        <v>60</v>
      </c>
      <c r="E27" s="46">
        <f>E30+E29+E28</f>
        <v>6744.200000000001</v>
      </c>
      <c r="F27" s="46">
        <f>F30+F29+F28</f>
        <v>6644.1</v>
      </c>
      <c r="G27" s="46">
        <f>G30+G29+G28</f>
        <v>6636.8</v>
      </c>
      <c r="H27" s="62">
        <f t="shared" si="1"/>
        <v>99.89012808356286</v>
      </c>
    </row>
    <row r="28" spans="1:8" s="9" customFormat="1" ht="76.5">
      <c r="A28" s="29"/>
      <c r="B28" s="108"/>
      <c r="C28" s="286" t="s">
        <v>2</v>
      </c>
      <c r="D28" s="287" t="s">
        <v>151</v>
      </c>
      <c r="E28" s="46">
        <v>4552.8</v>
      </c>
      <c r="F28" s="46">
        <v>4489.3</v>
      </c>
      <c r="G28" s="46">
        <v>4489.3</v>
      </c>
      <c r="H28" s="62">
        <f t="shared" si="1"/>
        <v>100</v>
      </c>
    </row>
    <row r="29" spans="1:8" s="9" customFormat="1" ht="27" customHeight="1">
      <c r="A29" s="29"/>
      <c r="B29" s="122"/>
      <c r="C29" s="286" t="s">
        <v>3</v>
      </c>
      <c r="D29" s="287" t="s">
        <v>153</v>
      </c>
      <c r="E29" s="46">
        <v>2191.4</v>
      </c>
      <c r="F29" s="16">
        <v>2154.8</v>
      </c>
      <c r="G29" s="16">
        <v>2147.5</v>
      </c>
      <c r="H29" s="62">
        <f t="shared" si="1"/>
        <v>99.66122145906812</v>
      </c>
    </row>
    <row r="30" spans="1:8" s="9" customFormat="1" ht="25.5" customHeight="1" hidden="1">
      <c r="A30" s="29"/>
      <c r="B30" s="101"/>
      <c r="C30" s="112" t="s">
        <v>6</v>
      </c>
      <c r="D30" s="111" t="s">
        <v>7</v>
      </c>
      <c r="E30" s="16"/>
      <c r="F30" s="16"/>
      <c r="G30" s="16"/>
      <c r="H30" s="62" t="e">
        <f t="shared" si="1"/>
        <v>#DIV/0!</v>
      </c>
    </row>
    <row r="31" spans="1:8" s="68" customFormat="1" ht="67.5">
      <c r="A31" s="76" t="s">
        <v>83</v>
      </c>
      <c r="B31" s="101"/>
      <c r="C31" s="124"/>
      <c r="D31" s="125" t="s">
        <v>36</v>
      </c>
      <c r="E31" s="43">
        <f>E32</f>
        <v>122148.49999999999</v>
      </c>
      <c r="F31" s="43">
        <f aca="true" t="shared" si="3" ref="F31:G33">F32</f>
        <v>121785</v>
      </c>
      <c r="G31" s="43">
        <f t="shared" si="3"/>
        <v>118038.09999999999</v>
      </c>
      <c r="H31" s="80">
        <f t="shared" si="1"/>
        <v>96.92334852403826</v>
      </c>
    </row>
    <row r="32" spans="1:8" ht="13.5">
      <c r="A32" s="23"/>
      <c r="B32" s="101" t="s">
        <v>146</v>
      </c>
      <c r="C32" s="106"/>
      <c r="D32" s="107" t="s">
        <v>147</v>
      </c>
      <c r="E32" s="104">
        <f>E33</f>
        <v>122148.49999999999</v>
      </c>
      <c r="F32" s="104">
        <f t="shared" si="3"/>
        <v>121785</v>
      </c>
      <c r="G32" s="104">
        <f t="shared" si="3"/>
        <v>118038.09999999999</v>
      </c>
      <c r="H32" s="60">
        <f t="shared" si="1"/>
        <v>96.92334852403826</v>
      </c>
    </row>
    <row r="33" spans="1:8" s="117" customFormat="1" ht="27">
      <c r="A33" s="30"/>
      <c r="B33" s="106" t="s">
        <v>148</v>
      </c>
      <c r="C33" s="114"/>
      <c r="D33" s="115" t="s">
        <v>149</v>
      </c>
      <c r="E33" s="43">
        <f>E34</f>
        <v>122148.49999999999</v>
      </c>
      <c r="F33" s="43">
        <f t="shared" si="3"/>
        <v>121785</v>
      </c>
      <c r="G33" s="43">
        <f t="shared" si="3"/>
        <v>118038.09999999999</v>
      </c>
      <c r="H33" s="61">
        <f t="shared" si="1"/>
        <v>96.92334852403826</v>
      </c>
    </row>
    <row r="34" spans="1:8" s="9" customFormat="1" ht="13.5" customHeight="1">
      <c r="A34" s="20"/>
      <c r="B34" s="108" t="s">
        <v>152</v>
      </c>
      <c r="C34" s="109"/>
      <c r="D34" s="126" t="s">
        <v>21</v>
      </c>
      <c r="E34" s="46">
        <f>E35+E36+E37</f>
        <v>122148.49999999999</v>
      </c>
      <c r="F34" s="46">
        <f>F35+F36+F37</f>
        <v>121785</v>
      </c>
      <c r="G34" s="46">
        <f>G35+G36+G37</f>
        <v>118038.09999999999</v>
      </c>
      <c r="H34" s="62">
        <f t="shared" si="1"/>
        <v>96.92334852403826</v>
      </c>
    </row>
    <row r="35" spans="1:8" ht="81" customHeight="1">
      <c r="A35" s="23"/>
      <c r="B35" s="108"/>
      <c r="C35" s="112" t="s">
        <v>2</v>
      </c>
      <c r="D35" s="111" t="str">
        <f>$D$22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35" s="13">
        <v>104070.4</v>
      </c>
      <c r="F35" s="62">
        <v>107559.1</v>
      </c>
      <c r="G35" s="62">
        <v>106800.8</v>
      </c>
      <c r="H35" s="62">
        <f t="shared" si="1"/>
        <v>99.29499224147469</v>
      </c>
    </row>
    <row r="36" spans="1:8" ht="27" customHeight="1">
      <c r="A36" s="23"/>
      <c r="B36" s="108"/>
      <c r="C36" s="112" t="s">
        <v>3</v>
      </c>
      <c r="D36" s="111" t="s">
        <v>153</v>
      </c>
      <c r="E36" s="13">
        <v>17753.7</v>
      </c>
      <c r="F36" s="13">
        <v>13869.4</v>
      </c>
      <c r="G36" s="13">
        <v>10881.4</v>
      </c>
      <c r="H36" s="62">
        <f t="shared" si="1"/>
        <v>78.45616969731928</v>
      </c>
    </row>
    <row r="37" spans="1:8" ht="13.5" customHeight="1">
      <c r="A37" s="23"/>
      <c r="B37" s="108"/>
      <c r="C37" s="112" t="s">
        <v>4</v>
      </c>
      <c r="D37" s="111" t="s">
        <v>5</v>
      </c>
      <c r="E37" s="13">
        <v>324.4</v>
      </c>
      <c r="F37" s="62">
        <v>356.5</v>
      </c>
      <c r="G37" s="62">
        <v>355.9</v>
      </c>
      <c r="H37" s="62">
        <f t="shared" si="1"/>
        <v>99.83169705469845</v>
      </c>
    </row>
    <row r="38" spans="1:8" s="68" customFormat="1" ht="13.5">
      <c r="A38" s="76" t="s">
        <v>55</v>
      </c>
      <c r="B38" s="71"/>
      <c r="C38" s="81"/>
      <c r="D38" s="78" t="s">
        <v>56</v>
      </c>
      <c r="E38" s="79">
        <f>E39</f>
        <v>0</v>
      </c>
      <c r="F38" s="79">
        <f aca="true" t="shared" si="4" ref="F38:G41">F39</f>
        <v>60.2</v>
      </c>
      <c r="G38" s="79">
        <f t="shared" si="4"/>
        <v>32.8</v>
      </c>
      <c r="H38" s="80">
        <f t="shared" si="1"/>
        <v>54.48504983388703</v>
      </c>
    </row>
    <row r="39" spans="1:8" ht="13.5">
      <c r="A39" s="23"/>
      <c r="B39" s="101" t="s">
        <v>146</v>
      </c>
      <c r="C39" s="106"/>
      <c r="D39" s="107" t="s">
        <v>147</v>
      </c>
      <c r="E39" s="104">
        <f>E40</f>
        <v>0</v>
      </c>
      <c r="F39" s="104">
        <f t="shared" si="4"/>
        <v>60.2</v>
      </c>
      <c r="G39" s="104">
        <f t="shared" si="4"/>
        <v>32.8</v>
      </c>
      <c r="H39" s="60">
        <f>G39/F39*100</f>
        <v>54.48504983388703</v>
      </c>
    </row>
    <row r="40" spans="1:8" s="117" customFormat="1" ht="27">
      <c r="A40" s="30"/>
      <c r="B40" s="106" t="s">
        <v>148</v>
      </c>
      <c r="C40" s="114"/>
      <c r="D40" s="115" t="s">
        <v>149</v>
      </c>
      <c r="E40" s="43">
        <f>E41</f>
        <v>0</v>
      </c>
      <c r="F40" s="43">
        <f t="shared" si="4"/>
        <v>60.2</v>
      </c>
      <c r="G40" s="43">
        <f t="shared" si="4"/>
        <v>32.8</v>
      </c>
      <c r="H40" s="61">
        <f>G40/F40*100</f>
        <v>54.48504983388703</v>
      </c>
    </row>
    <row r="41" spans="1:8" s="9" customFormat="1" ht="67.5" customHeight="1">
      <c r="A41" s="20"/>
      <c r="B41" s="108" t="s">
        <v>591</v>
      </c>
      <c r="C41" s="109"/>
      <c r="D41" s="126" t="s">
        <v>592</v>
      </c>
      <c r="E41" s="46">
        <f>E42</f>
        <v>0</v>
      </c>
      <c r="F41" s="46">
        <f t="shared" si="4"/>
        <v>60.2</v>
      </c>
      <c r="G41" s="46">
        <f t="shared" si="4"/>
        <v>32.8</v>
      </c>
      <c r="H41" s="62">
        <f>G41/F41*100</f>
        <v>54.48504983388703</v>
      </c>
    </row>
    <row r="42" spans="1:8" ht="27" customHeight="1">
      <c r="A42" s="23"/>
      <c r="B42" s="108"/>
      <c r="C42" s="112" t="s">
        <v>3</v>
      </c>
      <c r="D42" s="111" t="s">
        <v>153</v>
      </c>
      <c r="E42" s="13">
        <v>0</v>
      </c>
      <c r="F42" s="13">
        <v>60.2</v>
      </c>
      <c r="G42" s="13">
        <v>32.8</v>
      </c>
      <c r="H42" s="62">
        <f>G42/F42*100</f>
        <v>54.48504983388703</v>
      </c>
    </row>
    <row r="43" spans="1:8" s="68" customFormat="1" ht="67.5">
      <c r="A43" s="76" t="s">
        <v>84</v>
      </c>
      <c r="B43" s="101"/>
      <c r="C43" s="127"/>
      <c r="D43" s="125" t="s">
        <v>37</v>
      </c>
      <c r="E43" s="116">
        <f aca="true" t="shared" si="5" ref="E43:G44">E44</f>
        <v>31088.199999999997</v>
      </c>
      <c r="F43" s="116">
        <f t="shared" si="5"/>
        <v>31470.7</v>
      </c>
      <c r="G43" s="116">
        <f t="shared" si="5"/>
        <v>31082.899999999998</v>
      </c>
      <c r="H43" s="80">
        <f t="shared" si="1"/>
        <v>98.76774269399789</v>
      </c>
    </row>
    <row r="44" spans="1:8" ht="13.5">
      <c r="A44" s="30"/>
      <c r="B44" s="101" t="s">
        <v>146</v>
      </c>
      <c r="C44" s="106"/>
      <c r="D44" s="119" t="s">
        <v>147</v>
      </c>
      <c r="E44" s="44">
        <f t="shared" si="5"/>
        <v>31088.199999999997</v>
      </c>
      <c r="F44" s="44">
        <f t="shared" si="5"/>
        <v>31470.7</v>
      </c>
      <c r="G44" s="44">
        <f t="shared" si="5"/>
        <v>31082.899999999998</v>
      </c>
      <c r="H44" s="60">
        <f t="shared" si="1"/>
        <v>98.76774269399789</v>
      </c>
    </row>
    <row r="45" spans="1:8" s="117" customFormat="1" ht="27">
      <c r="A45" s="30"/>
      <c r="B45" s="106" t="s">
        <v>148</v>
      </c>
      <c r="C45" s="114"/>
      <c r="D45" s="123" t="s">
        <v>149</v>
      </c>
      <c r="E45" s="43">
        <f>E46+E50+E52</f>
        <v>31088.199999999997</v>
      </c>
      <c r="F45" s="43">
        <f>F46+F50+F52</f>
        <v>31470.7</v>
      </c>
      <c r="G45" s="43">
        <f>G46+G50+G52</f>
        <v>31082.899999999998</v>
      </c>
      <c r="H45" s="61">
        <f t="shared" si="1"/>
        <v>98.76774269399789</v>
      </c>
    </row>
    <row r="46" spans="1:8" s="9" customFormat="1" ht="13.5" customHeight="1">
      <c r="A46" s="20"/>
      <c r="B46" s="108" t="s">
        <v>152</v>
      </c>
      <c r="C46" s="109"/>
      <c r="D46" s="120" t="s">
        <v>21</v>
      </c>
      <c r="E46" s="45">
        <f>E47+E48+E49</f>
        <v>29598.399999999998</v>
      </c>
      <c r="F46" s="45">
        <f>F47+F48+F49</f>
        <v>29907.000000000004</v>
      </c>
      <c r="G46" s="45">
        <f>G47+G48+G49</f>
        <v>29582.2</v>
      </c>
      <c r="H46" s="62">
        <f t="shared" si="1"/>
        <v>98.91396662988598</v>
      </c>
    </row>
    <row r="47" spans="1:8" ht="81" customHeight="1">
      <c r="A47" s="23"/>
      <c r="B47" s="108"/>
      <c r="C47" s="112" t="s">
        <v>2</v>
      </c>
      <c r="D47" s="111" t="str">
        <f>$D$22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47" s="13">
        <f>21220.6+4669.3</f>
        <v>25889.899999999998</v>
      </c>
      <c r="F47" s="62">
        <f>21574.9+4722.4</f>
        <v>26297.300000000003</v>
      </c>
      <c r="G47" s="62">
        <f>21453.2+4671.1</f>
        <v>26124.300000000003</v>
      </c>
      <c r="H47" s="62">
        <f t="shared" si="1"/>
        <v>99.34213778600845</v>
      </c>
    </row>
    <row r="48" spans="1:8" ht="27" customHeight="1">
      <c r="A48" s="20"/>
      <c r="B48" s="108"/>
      <c r="C48" s="112" t="s">
        <v>3</v>
      </c>
      <c r="D48" s="111" t="s">
        <v>153</v>
      </c>
      <c r="E48" s="13">
        <f>2746.9+905.3</f>
        <v>3652.2</v>
      </c>
      <c r="F48" s="13">
        <f>2704.2+852.2</f>
        <v>3556.3999999999996</v>
      </c>
      <c r="G48" s="13">
        <f>2569.2+836.1</f>
        <v>3405.2999999999997</v>
      </c>
      <c r="H48" s="62">
        <f t="shared" si="1"/>
        <v>95.75132156112923</v>
      </c>
    </row>
    <row r="49" spans="1:8" ht="13.5" customHeight="1">
      <c r="A49" s="20"/>
      <c r="B49" s="108"/>
      <c r="C49" s="112" t="s">
        <v>4</v>
      </c>
      <c r="D49" s="111" t="s">
        <v>5</v>
      </c>
      <c r="E49" s="13">
        <f>35+21.3</f>
        <v>56.3</v>
      </c>
      <c r="F49" s="62">
        <f>32+21.3</f>
        <v>53.3</v>
      </c>
      <c r="G49" s="62">
        <f>31.4+21.2</f>
        <v>52.599999999999994</v>
      </c>
      <c r="H49" s="62">
        <f t="shared" si="1"/>
        <v>98.68667917448406</v>
      </c>
    </row>
    <row r="50" spans="1:8" ht="40.5" customHeight="1">
      <c r="A50" s="20"/>
      <c r="B50" s="108" t="s">
        <v>156</v>
      </c>
      <c r="C50" s="108"/>
      <c r="D50" s="128" t="s">
        <v>30</v>
      </c>
      <c r="E50" s="45">
        <f>E51</f>
        <v>1352.1</v>
      </c>
      <c r="F50" s="45">
        <f>F51</f>
        <v>1352.1</v>
      </c>
      <c r="G50" s="45">
        <f>G51</f>
        <v>1289.1</v>
      </c>
      <c r="H50" s="62">
        <f t="shared" si="1"/>
        <v>95.34058131794986</v>
      </c>
    </row>
    <row r="51" spans="1:8" ht="81" customHeight="1">
      <c r="A51" s="20"/>
      <c r="B51" s="108"/>
      <c r="C51" s="112" t="s">
        <v>2</v>
      </c>
      <c r="D51" s="111" t="str">
        <f>$D$22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51" s="13">
        <v>1352.1</v>
      </c>
      <c r="F51" s="62">
        <v>1352.1</v>
      </c>
      <c r="G51" s="62">
        <v>1289.1</v>
      </c>
      <c r="H51" s="62">
        <f t="shared" si="1"/>
        <v>95.34058131794986</v>
      </c>
    </row>
    <row r="52" spans="1:8" ht="40.5" customHeight="1">
      <c r="A52" s="20"/>
      <c r="B52" s="108" t="s">
        <v>157</v>
      </c>
      <c r="C52" s="109"/>
      <c r="D52" s="120" t="s">
        <v>144</v>
      </c>
      <c r="E52" s="45">
        <f>E53+E54</f>
        <v>137.7</v>
      </c>
      <c r="F52" s="45">
        <f>F53+F54</f>
        <v>211.6</v>
      </c>
      <c r="G52" s="45">
        <f>G53+G54</f>
        <v>211.6</v>
      </c>
      <c r="H52" s="62">
        <f t="shared" si="1"/>
        <v>100</v>
      </c>
    </row>
    <row r="53" spans="1:8" ht="81" customHeight="1">
      <c r="A53" s="20"/>
      <c r="B53" s="108"/>
      <c r="C53" s="112" t="s">
        <v>2</v>
      </c>
      <c r="D53" s="111" t="str">
        <f>$D$22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53" s="13">
        <v>132.2</v>
      </c>
      <c r="F53" s="13">
        <v>202.7</v>
      </c>
      <c r="G53" s="13">
        <v>202.7</v>
      </c>
      <c r="H53" s="62">
        <f t="shared" si="1"/>
        <v>100</v>
      </c>
    </row>
    <row r="54" spans="1:8" ht="27" customHeight="1">
      <c r="A54" s="20"/>
      <c r="B54" s="108"/>
      <c r="C54" s="112" t="s">
        <v>3</v>
      </c>
      <c r="D54" s="111" t="s">
        <v>153</v>
      </c>
      <c r="E54" s="13">
        <v>5.5</v>
      </c>
      <c r="F54" s="62">
        <v>8.9</v>
      </c>
      <c r="G54" s="62">
        <v>8.9</v>
      </c>
      <c r="H54" s="62">
        <f t="shared" si="1"/>
        <v>100</v>
      </c>
    </row>
    <row r="55" spans="1:8" s="74" customFormat="1" ht="27">
      <c r="A55" s="76" t="s">
        <v>133</v>
      </c>
      <c r="B55" s="71"/>
      <c r="C55" s="77"/>
      <c r="D55" s="78" t="s">
        <v>134</v>
      </c>
      <c r="E55" s="80">
        <f>E56</f>
        <v>0</v>
      </c>
      <c r="F55" s="80">
        <f aca="true" t="shared" si="6" ref="F55:G58">F56</f>
        <v>524.4</v>
      </c>
      <c r="G55" s="80">
        <f t="shared" si="6"/>
        <v>524.4</v>
      </c>
      <c r="H55" s="80">
        <f t="shared" si="1"/>
        <v>100</v>
      </c>
    </row>
    <row r="56" spans="1:8" ht="13.5">
      <c r="A56" s="30"/>
      <c r="B56" s="101" t="s">
        <v>146</v>
      </c>
      <c r="C56" s="106"/>
      <c r="D56" s="119" t="s">
        <v>147</v>
      </c>
      <c r="E56" s="44">
        <f>E57</f>
        <v>0</v>
      </c>
      <c r="F56" s="44">
        <f t="shared" si="6"/>
        <v>524.4</v>
      </c>
      <c r="G56" s="44">
        <f t="shared" si="6"/>
        <v>524.4</v>
      </c>
      <c r="H56" s="60">
        <f>G56/F56*100</f>
        <v>100</v>
      </c>
    </row>
    <row r="57" spans="1:8" s="117" customFormat="1" ht="67.5">
      <c r="A57" s="30"/>
      <c r="B57" s="106" t="s">
        <v>158</v>
      </c>
      <c r="C57" s="114"/>
      <c r="D57" s="123" t="s">
        <v>159</v>
      </c>
      <c r="E57" s="43">
        <f>E58</f>
        <v>0</v>
      </c>
      <c r="F57" s="43">
        <f t="shared" si="6"/>
        <v>524.4</v>
      </c>
      <c r="G57" s="43">
        <f t="shared" si="6"/>
        <v>524.4</v>
      </c>
      <c r="H57" s="61">
        <f>G57/F57*100</f>
        <v>100</v>
      </c>
    </row>
    <row r="58" spans="1:8" s="9" customFormat="1" ht="40.5" customHeight="1">
      <c r="A58" s="20"/>
      <c r="B58" s="108" t="s">
        <v>593</v>
      </c>
      <c r="C58" s="109"/>
      <c r="D58" s="120" t="s">
        <v>594</v>
      </c>
      <c r="E58" s="45">
        <f>E59</f>
        <v>0</v>
      </c>
      <c r="F58" s="45">
        <f t="shared" si="6"/>
        <v>524.4</v>
      </c>
      <c r="G58" s="45">
        <f t="shared" si="6"/>
        <v>524.4</v>
      </c>
      <c r="H58" s="62">
        <f>G58/F58*100</f>
        <v>100</v>
      </c>
    </row>
    <row r="59" spans="1:8" ht="27" customHeight="1">
      <c r="A59" s="20"/>
      <c r="B59" s="108"/>
      <c r="C59" s="112" t="s">
        <v>3</v>
      </c>
      <c r="D59" s="111" t="s">
        <v>153</v>
      </c>
      <c r="E59" s="13">
        <v>0</v>
      </c>
      <c r="F59" s="13">
        <v>524.4</v>
      </c>
      <c r="G59" s="13">
        <v>524.4</v>
      </c>
      <c r="H59" s="62">
        <f>G59/F59*100</f>
        <v>100</v>
      </c>
    </row>
    <row r="60" spans="1:8" s="68" customFormat="1" ht="13.5">
      <c r="A60" s="76" t="s">
        <v>48</v>
      </c>
      <c r="B60" s="101"/>
      <c r="C60" s="129"/>
      <c r="D60" s="125" t="s">
        <v>85</v>
      </c>
      <c r="E60" s="116">
        <f>E61</f>
        <v>10000</v>
      </c>
      <c r="F60" s="116">
        <f aca="true" t="shared" si="7" ref="F60:G63">F61</f>
        <v>41803.3</v>
      </c>
      <c r="G60" s="116">
        <f t="shared" si="7"/>
        <v>0</v>
      </c>
      <c r="H60" s="80">
        <f t="shared" si="1"/>
        <v>0</v>
      </c>
    </row>
    <row r="61" spans="1:8" ht="13.5">
      <c r="A61" s="30"/>
      <c r="B61" s="101" t="s">
        <v>146</v>
      </c>
      <c r="C61" s="106"/>
      <c r="D61" s="119" t="s">
        <v>147</v>
      </c>
      <c r="E61" s="44">
        <f>E62</f>
        <v>10000</v>
      </c>
      <c r="F61" s="44">
        <f t="shared" si="7"/>
        <v>41803.3</v>
      </c>
      <c r="G61" s="44">
        <f t="shared" si="7"/>
        <v>0</v>
      </c>
      <c r="H61" s="60">
        <f t="shared" si="1"/>
        <v>0</v>
      </c>
    </row>
    <row r="62" spans="1:8" s="117" customFormat="1" ht="67.5">
      <c r="A62" s="30"/>
      <c r="B62" s="106" t="s">
        <v>158</v>
      </c>
      <c r="C62" s="114"/>
      <c r="D62" s="123" t="s">
        <v>159</v>
      </c>
      <c r="E62" s="116">
        <f>E63</f>
        <v>10000</v>
      </c>
      <c r="F62" s="116">
        <f t="shared" si="7"/>
        <v>41803.3</v>
      </c>
      <c r="G62" s="116">
        <f t="shared" si="7"/>
        <v>0</v>
      </c>
      <c r="H62" s="61">
        <f t="shared" si="1"/>
        <v>0</v>
      </c>
    </row>
    <row r="63" spans="1:8" ht="27" customHeight="1">
      <c r="A63" s="30"/>
      <c r="B63" s="108" t="s">
        <v>160</v>
      </c>
      <c r="C63" s="130"/>
      <c r="D63" s="131" t="s">
        <v>38</v>
      </c>
      <c r="E63" s="45">
        <f>E64</f>
        <v>10000</v>
      </c>
      <c r="F63" s="45">
        <f t="shared" si="7"/>
        <v>41803.3</v>
      </c>
      <c r="G63" s="45">
        <f t="shared" si="7"/>
        <v>0</v>
      </c>
      <c r="H63" s="62">
        <f>G63/F63*100</f>
        <v>0</v>
      </c>
    </row>
    <row r="64" spans="1:8" ht="13.5">
      <c r="A64" s="30"/>
      <c r="B64" s="108"/>
      <c r="C64" s="112" t="s">
        <v>4</v>
      </c>
      <c r="D64" s="111" t="s">
        <v>5</v>
      </c>
      <c r="E64" s="16">
        <v>10000</v>
      </c>
      <c r="F64" s="62">
        <v>41803.3</v>
      </c>
      <c r="G64" s="62">
        <v>0</v>
      </c>
      <c r="H64" s="62">
        <f>G64/F64*100</f>
        <v>0</v>
      </c>
    </row>
    <row r="65" spans="1:8" s="68" customFormat="1" ht="13.5" customHeight="1">
      <c r="A65" s="76" t="s">
        <v>53</v>
      </c>
      <c r="B65" s="141"/>
      <c r="C65" s="142"/>
      <c r="D65" s="143" t="s">
        <v>86</v>
      </c>
      <c r="E65" s="12">
        <f>E66</f>
        <v>198395.2</v>
      </c>
      <c r="F65" s="12">
        <f>F66</f>
        <v>220805.40000000002</v>
      </c>
      <c r="G65" s="12">
        <f>G66</f>
        <v>198911.5</v>
      </c>
      <c r="H65" s="80">
        <f aca="true" t="shared" si="8" ref="H65:H115">G65/F65*100</f>
        <v>90.08452691827283</v>
      </c>
    </row>
    <row r="66" spans="1:8" ht="13.5">
      <c r="A66" s="30"/>
      <c r="B66" s="141" t="s">
        <v>146</v>
      </c>
      <c r="C66" s="144"/>
      <c r="D66" s="145" t="s">
        <v>147</v>
      </c>
      <c r="E66" s="44">
        <f>E67+E77+E111</f>
        <v>198395.2</v>
      </c>
      <c r="F66" s="44">
        <f>F67+F77+F111</f>
        <v>220805.40000000002</v>
      </c>
      <c r="G66" s="44">
        <f>G67+G77+G111</f>
        <v>198911.5</v>
      </c>
      <c r="H66" s="60">
        <f t="shared" si="8"/>
        <v>90.08452691827283</v>
      </c>
    </row>
    <row r="67" spans="1:8" s="117" customFormat="1" ht="27">
      <c r="A67" s="30"/>
      <c r="B67" s="162" t="s">
        <v>148</v>
      </c>
      <c r="C67" s="163"/>
      <c r="D67" s="164" t="s">
        <v>149</v>
      </c>
      <c r="E67" s="79">
        <f>E68+E75+E72</f>
        <v>26838.1</v>
      </c>
      <c r="F67" s="79">
        <f>F68+F75+F72</f>
        <v>26837.7</v>
      </c>
      <c r="G67" s="79">
        <f>G68+G75+G72</f>
        <v>26632.300000000003</v>
      </c>
      <c r="H67" s="61">
        <f t="shared" si="8"/>
        <v>99.23465870771341</v>
      </c>
    </row>
    <row r="68" spans="1:8" ht="13.5">
      <c r="A68" s="30"/>
      <c r="B68" s="146" t="s">
        <v>152</v>
      </c>
      <c r="C68" s="147"/>
      <c r="D68" s="136" t="s">
        <v>21</v>
      </c>
      <c r="E68" s="42">
        <f>E69+E70+E71</f>
        <v>22118.5</v>
      </c>
      <c r="F68" s="42">
        <f>F69+F70+F71</f>
        <v>22118.5</v>
      </c>
      <c r="G68" s="42">
        <f>G69+G70+G71</f>
        <v>21913.100000000002</v>
      </c>
      <c r="H68" s="62">
        <f t="shared" si="8"/>
        <v>99.07136559893303</v>
      </c>
    </row>
    <row r="69" spans="1:8" ht="77.25" customHeight="1">
      <c r="A69" s="30"/>
      <c r="B69" s="146"/>
      <c r="C69" s="135" t="s">
        <v>2</v>
      </c>
      <c r="D69" s="148" t="str">
        <f>$D$22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69" s="42">
        <v>19461</v>
      </c>
      <c r="F69" s="62">
        <v>19613</v>
      </c>
      <c r="G69" s="62">
        <v>19532.7</v>
      </c>
      <c r="H69" s="62">
        <f t="shared" si="8"/>
        <v>99.59057767807067</v>
      </c>
    </row>
    <row r="70" spans="1:8" ht="30" customHeight="1">
      <c r="A70" s="30"/>
      <c r="B70" s="146"/>
      <c r="C70" s="135" t="s">
        <v>3</v>
      </c>
      <c r="D70" s="136" t="s">
        <v>153</v>
      </c>
      <c r="E70" s="42">
        <v>2656.2</v>
      </c>
      <c r="F70" s="13">
        <v>2504.2</v>
      </c>
      <c r="G70" s="13">
        <v>2380.4</v>
      </c>
      <c r="H70" s="62">
        <f t="shared" si="8"/>
        <v>95.05630540691638</v>
      </c>
    </row>
    <row r="71" spans="1:8" ht="13.5">
      <c r="A71" s="30"/>
      <c r="B71" s="146"/>
      <c r="C71" s="135" t="s">
        <v>4</v>
      </c>
      <c r="D71" s="136" t="s">
        <v>5</v>
      </c>
      <c r="E71" s="42">
        <v>1.3</v>
      </c>
      <c r="F71" s="62">
        <v>1.3</v>
      </c>
      <c r="G71" s="62">
        <v>0</v>
      </c>
      <c r="H71" s="62">
        <f t="shared" si="8"/>
        <v>0</v>
      </c>
    </row>
    <row r="72" spans="1:8" ht="27" customHeight="1">
      <c r="A72" s="30"/>
      <c r="B72" s="149" t="s">
        <v>539</v>
      </c>
      <c r="C72" s="150"/>
      <c r="D72" s="151" t="s">
        <v>32</v>
      </c>
      <c r="E72" s="46">
        <f>E73+E74</f>
        <v>4710</v>
      </c>
      <c r="F72" s="46">
        <f>F73+F74</f>
        <v>4710</v>
      </c>
      <c r="G72" s="46">
        <f>G73+G74</f>
        <v>4710</v>
      </c>
      <c r="H72" s="62">
        <f t="shared" si="8"/>
        <v>100</v>
      </c>
    </row>
    <row r="73" spans="1:8" ht="81" customHeight="1">
      <c r="A73" s="30"/>
      <c r="B73" s="149"/>
      <c r="C73" s="152" t="s">
        <v>2</v>
      </c>
      <c r="D73" s="148" t="str">
        <f>$D$22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73" s="46">
        <v>3819.1</v>
      </c>
      <c r="F73" s="16">
        <v>3818.5</v>
      </c>
      <c r="G73" s="16">
        <v>3818.5</v>
      </c>
      <c r="H73" s="62">
        <f t="shared" si="8"/>
        <v>100</v>
      </c>
    </row>
    <row r="74" spans="1:8" ht="27" customHeight="1">
      <c r="A74" s="30"/>
      <c r="B74" s="149"/>
      <c r="C74" s="152" t="s">
        <v>3</v>
      </c>
      <c r="D74" s="148" t="s">
        <v>153</v>
      </c>
      <c r="E74" s="46">
        <v>890.9</v>
      </c>
      <c r="F74" s="13">
        <v>891.5</v>
      </c>
      <c r="G74" s="13">
        <v>891.5</v>
      </c>
      <c r="H74" s="62">
        <f t="shared" si="8"/>
        <v>100</v>
      </c>
    </row>
    <row r="75" spans="1:8" ht="94.5" customHeight="1">
      <c r="A75" s="30"/>
      <c r="B75" s="146" t="s">
        <v>161</v>
      </c>
      <c r="C75" s="146"/>
      <c r="D75" s="153" t="s">
        <v>162</v>
      </c>
      <c r="E75" s="42">
        <f>E76</f>
        <v>9.6</v>
      </c>
      <c r="F75" s="42">
        <f>F76</f>
        <v>9.2</v>
      </c>
      <c r="G75" s="42">
        <f>G76</f>
        <v>9.2</v>
      </c>
      <c r="H75" s="62">
        <f t="shared" si="8"/>
        <v>100</v>
      </c>
    </row>
    <row r="76" spans="1:8" ht="81" customHeight="1">
      <c r="A76" s="30"/>
      <c r="B76" s="146"/>
      <c r="C76" s="135" t="s">
        <v>2</v>
      </c>
      <c r="D76" s="148" t="str">
        <f>$D$22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76" s="42">
        <v>9.6</v>
      </c>
      <c r="F76" s="13">
        <v>9.2</v>
      </c>
      <c r="G76" s="13">
        <v>9.2</v>
      </c>
      <c r="H76" s="62">
        <f t="shared" si="8"/>
        <v>100</v>
      </c>
    </row>
    <row r="77" spans="1:8" s="117" customFormat="1" ht="67.5">
      <c r="A77" s="30"/>
      <c r="B77" s="144" t="s">
        <v>158</v>
      </c>
      <c r="C77" s="165"/>
      <c r="D77" s="166" t="s">
        <v>159</v>
      </c>
      <c r="E77" s="116">
        <f>E78+E81+E83+E85+E87+E89+E91+E93+E95+E97+E107+E105+E109+E99+E101+E103</f>
        <v>31751.6</v>
      </c>
      <c r="F77" s="116">
        <f>F78+F81+F83+F85+F87+F89+F91+F93+F95+F97+F107+F105+F109+F99+F101+F103</f>
        <v>47723.899999999994</v>
      </c>
      <c r="G77" s="116">
        <f>G78+G81+G83+G85+G87+G89+G91+G93+G95+G97+G107+G105+G109+G99+G101+G103</f>
        <v>32237.100000000002</v>
      </c>
      <c r="H77" s="61">
        <f t="shared" si="8"/>
        <v>67.54917347492557</v>
      </c>
    </row>
    <row r="78" spans="1:8" ht="40.5" customHeight="1">
      <c r="A78" s="30"/>
      <c r="B78" s="146" t="s">
        <v>163</v>
      </c>
      <c r="C78" s="155"/>
      <c r="D78" s="153" t="s">
        <v>123</v>
      </c>
      <c r="E78" s="42">
        <f>E79+E80</f>
        <v>2634.4</v>
      </c>
      <c r="F78" s="42">
        <f>F79+F80</f>
        <v>3725.2</v>
      </c>
      <c r="G78" s="42">
        <f>G79+G80</f>
        <v>3566.3</v>
      </c>
      <c r="H78" s="62">
        <f t="shared" si="8"/>
        <v>95.73445721035114</v>
      </c>
    </row>
    <row r="79" spans="1:8" ht="27" customHeight="1">
      <c r="A79" s="30"/>
      <c r="B79" s="146"/>
      <c r="C79" s="135" t="s">
        <v>3</v>
      </c>
      <c r="D79" s="136" t="s">
        <v>153</v>
      </c>
      <c r="E79" s="42">
        <v>2634.4</v>
      </c>
      <c r="F79" s="62">
        <v>1875</v>
      </c>
      <c r="G79" s="62">
        <v>1716.1</v>
      </c>
      <c r="H79" s="62">
        <f t="shared" si="8"/>
        <v>91.52533333333332</v>
      </c>
    </row>
    <row r="80" spans="1:8" ht="13.5" customHeight="1">
      <c r="A80" s="30"/>
      <c r="B80" s="146"/>
      <c r="C80" s="135" t="s">
        <v>4</v>
      </c>
      <c r="D80" s="136" t="s">
        <v>5</v>
      </c>
      <c r="E80" s="42">
        <v>0</v>
      </c>
      <c r="F80" s="62">
        <v>1850.2</v>
      </c>
      <c r="G80" s="62">
        <v>1850.2</v>
      </c>
      <c r="H80" s="62">
        <f t="shared" si="8"/>
        <v>100</v>
      </c>
    </row>
    <row r="81" spans="1:8" ht="38.25">
      <c r="A81" s="23"/>
      <c r="B81" s="132" t="s">
        <v>164</v>
      </c>
      <c r="C81" s="133"/>
      <c r="D81" s="134" t="s">
        <v>165</v>
      </c>
      <c r="E81" s="42">
        <f>E82</f>
        <v>200</v>
      </c>
      <c r="F81" s="42">
        <f>F82</f>
        <v>127</v>
      </c>
      <c r="G81" s="42">
        <f>G82</f>
        <v>126.6</v>
      </c>
      <c r="H81" s="62">
        <f t="shared" si="8"/>
        <v>99.68503937007873</v>
      </c>
    </row>
    <row r="82" spans="1:8" ht="30" customHeight="1">
      <c r="A82" s="23"/>
      <c r="B82" s="132"/>
      <c r="C82" s="135" t="s">
        <v>3</v>
      </c>
      <c r="D82" s="136" t="s">
        <v>153</v>
      </c>
      <c r="E82" s="42">
        <v>200</v>
      </c>
      <c r="F82" s="16">
        <v>127</v>
      </c>
      <c r="G82" s="16">
        <v>126.6</v>
      </c>
      <c r="H82" s="62">
        <f t="shared" si="8"/>
        <v>99.68503937007873</v>
      </c>
    </row>
    <row r="83" spans="1:8" ht="51">
      <c r="A83" s="23"/>
      <c r="B83" s="132" t="s">
        <v>166</v>
      </c>
      <c r="C83" s="133"/>
      <c r="D83" s="134" t="s">
        <v>72</v>
      </c>
      <c r="E83" s="67">
        <f>E84</f>
        <v>14240</v>
      </c>
      <c r="F83" s="67">
        <f>F84</f>
        <v>7002.3</v>
      </c>
      <c r="G83" s="67">
        <f>G84</f>
        <v>5135.4</v>
      </c>
      <c r="H83" s="62">
        <f t="shared" si="8"/>
        <v>73.3387601216743</v>
      </c>
    </row>
    <row r="84" spans="1:8" ht="30" customHeight="1">
      <c r="A84" s="23"/>
      <c r="B84" s="132"/>
      <c r="C84" s="135" t="s">
        <v>3</v>
      </c>
      <c r="D84" s="136" t="s">
        <v>153</v>
      </c>
      <c r="E84" s="42">
        <v>14240</v>
      </c>
      <c r="F84" s="62">
        <v>7002.3</v>
      </c>
      <c r="G84" s="62">
        <v>5135.4</v>
      </c>
      <c r="H84" s="62">
        <f t="shared" si="8"/>
        <v>73.3387601216743</v>
      </c>
    </row>
    <row r="85" spans="1:8" s="68" customFormat="1" ht="67.5" customHeight="1">
      <c r="A85" s="66"/>
      <c r="B85" s="146" t="s">
        <v>167</v>
      </c>
      <c r="C85" s="137"/>
      <c r="D85" s="138" t="s">
        <v>168</v>
      </c>
      <c r="E85" s="45">
        <f>E86</f>
        <v>1955.6</v>
      </c>
      <c r="F85" s="45">
        <f>F86</f>
        <v>7051.2</v>
      </c>
      <c r="G85" s="45">
        <f>G86</f>
        <v>1988</v>
      </c>
      <c r="H85" s="69">
        <f t="shared" si="8"/>
        <v>28.19378261856138</v>
      </c>
    </row>
    <row r="86" spans="1:8" s="68" customFormat="1" ht="40.5" customHeight="1">
      <c r="A86" s="66"/>
      <c r="B86" s="146"/>
      <c r="C86" s="156" t="s">
        <v>8</v>
      </c>
      <c r="D86" s="157" t="s">
        <v>9</v>
      </c>
      <c r="E86" s="45">
        <v>1955.6</v>
      </c>
      <c r="F86" s="69">
        <v>7051.2</v>
      </c>
      <c r="G86" s="69">
        <v>1988</v>
      </c>
      <c r="H86" s="69">
        <f t="shared" si="8"/>
        <v>28.19378261856138</v>
      </c>
    </row>
    <row r="87" spans="1:8" s="68" customFormat="1" ht="27" customHeight="1">
      <c r="A87" s="85"/>
      <c r="B87" s="149" t="s">
        <v>169</v>
      </c>
      <c r="C87" s="149"/>
      <c r="D87" s="158" t="s">
        <v>170</v>
      </c>
      <c r="E87" s="45">
        <f>E88</f>
        <v>160</v>
      </c>
      <c r="F87" s="45">
        <f>F88</f>
        <v>160</v>
      </c>
      <c r="G87" s="45">
        <f>G88</f>
        <v>120.7</v>
      </c>
      <c r="H87" s="69">
        <f>G87/F87*100</f>
        <v>75.4375</v>
      </c>
    </row>
    <row r="88" spans="1:8" ht="27" customHeight="1">
      <c r="A88" s="23"/>
      <c r="B88" s="141"/>
      <c r="C88" s="152" t="s">
        <v>3</v>
      </c>
      <c r="D88" s="148" t="s">
        <v>153</v>
      </c>
      <c r="E88" s="13">
        <v>160</v>
      </c>
      <c r="F88" s="16">
        <v>160</v>
      </c>
      <c r="G88" s="16">
        <v>120.7</v>
      </c>
      <c r="H88" s="62">
        <f aca="true" t="shared" si="9" ref="H88:H93">G88/F88*100</f>
        <v>75.4375</v>
      </c>
    </row>
    <row r="89" spans="1:8" ht="40.5" customHeight="1">
      <c r="A89" s="23"/>
      <c r="B89" s="132" t="s">
        <v>171</v>
      </c>
      <c r="C89" s="132"/>
      <c r="D89" s="139" t="s">
        <v>39</v>
      </c>
      <c r="E89" s="67">
        <f>E90</f>
        <v>5311</v>
      </c>
      <c r="F89" s="67">
        <f>F90</f>
        <v>4728.099999999999</v>
      </c>
      <c r="G89" s="67">
        <f>G90</f>
        <v>3288.6</v>
      </c>
      <c r="H89" s="62">
        <f t="shared" si="9"/>
        <v>69.55436644741017</v>
      </c>
    </row>
    <row r="90" spans="1:8" s="68" customFormat="1" ht="27" customHeight="1">
      <c r="A90" s="66"/>
      <c r="B90" s="132"/>
      <c r="C90" s="135" t="s">
        <v>3</v>
      </c>
      <c r="D90" s="136" t="s">
        <v>153</v>
      </c>
      <c r="E90" s="67">
        <f>661+4600+50</f>
        <v>5311</v>
      </c>
      <c r="F90" s="69">
        <f>634.9+4032.2+61</f>
        <v>4728.099999999999</v>
      </c>
      <c r="G90" s="69">
        <f>442.2+2789.9+56.5</f>
        <v>3288.6</v>
      </c>
      <c r="H90" s="69">
        <f t="shared" si="9"/>
        <v>69.55436644741017</v>
      </c>
    </row>
    <row r="91" spans="1:8" s="68" customFormat="1" ht="27" customHeight="1">
      <c r="A91" s="66"/>
      <c r="B91" s="149" t="s">
        <v>172</v>
      </c>
      <c r="C91" s="152"/>
      <c r="D91" s="159" t="s">
        <v>173</v>
      </c>
      <c r="E91" s="13">
        <f>E92</f>
        <v>400</v>
      </c>
      <c r="F91" s="13">
        <f>F92</f>
        <v>415</v>
      </c>
      <c r="G91" s="13">
        <f>G92</f>
        <v>356</v>
      </c>
      <c r="H91" s="69">
        <f t="shared" si="9"/>
        <v>85.78313253012048</v>
      </c>
    </row>
    <row r="92" spans="1:8" s="68" customFormat="1" ht="27" customHeight="1">
      <c r="A92" s="66"/>
      <c r="B92" s="149"/>
      <c r="C92" s="152" t="s">
        <v>3</v>
      </c>
      <c r="D92" s="148" t="s">
        <v>153</v>
      </c>
      <c r="E92" s="13">
        <v>400</v>
      </c>
      <c r="F92" s="42">
        <v>415</v>
      </c>
      <c r="G92" s="42">
        <v>356</v>
      </c>
      <c r="H92" s="69">
        <f t="shared" si="9"/>
        <v>85.78313253012048</v>
      </c>
    </row>
    <row r="93" spans="1:8" s="68" customFormat="1" ht="14.25" customHeight="1">
      <c r="A93" s="66"/>
      <c r="B93" s="149" t="s">
        <v>174</v>
      </c>
      <c r="C93" s="149"/>
      <c r="D93" s="158" t="s">
        <v>175</v>
      </c>
      <c r="E93" s="45">
        <f>E94</f>
        <v>125</v>
      </c>
      <c r="F93" s="45">
        <f>F94</f>
        <v>148.2</v>
      </c>
      <c r="G93" s="45">
        <f>G94</f>
        <v>148.2</v>
      </c>
      <c r="H93" s="69">
        <f t="shared" si="9"/>
        <v>100</v>
      </c>
    </row>
    <row r="94" spans="1:8" ht="27" customHeight="1">
      <c r="A94" s="23"/>
      <c r="B94" s="141"/>
      <c r="C94" s="152" t="s">
        <v>3</v>
      </c>
      <c r="D94" s="148" t="s">
        <v>153</v>
      </c>
      <c r="E94" s="13">
        <v>125</v>
      </c>
      <c r="F94" s="16">
        <v>148.2</v>
      </c>
      <c r="G94" s="16">
        <v>148.2</v>
      </c>
      <c r="H94" s="62">
        <f t="shared" si="8"/>
        <v>100</v>
      </c>
    </row>
    <row r="95" spans="1:8" ht="67.5" customHeight="1">
      <c r="A95" s="23"/>
      <c r="B95" s="132" t="s">
        <v>176</v>
      </c>
      <c r="C95" s="140"/>
      <c r="D95" s="134" t="s">
        <v>177</v>
      </c>
      <c r="E95" s="67">
        <f>E96</f>
        <v>1300.6</v>
      </c>
      <c r="F95" s="67">
        <f>F96</f>
        <v>17005.2</v>
      </c>
      <c r="G95" s="67">
        <f>G96</f>
        <v>16276.6</v>
      </c>
      <c r="H95" s="62">
        <f t="shared" si="8"/>
        <v>95.71542822195563</v>
      </c>
    </row>
    <row r="96" spans="1:8" ht="13.5" customHeight="1">
      <c r="A96" s="23"/>
      <c r="B96" s="140"/>
      <c r="C96" s="132" t="s">
        <v>4</v>
      </c>
      <c r="D96" s="134" t="s">
        <v>5</v>
      </c>
      <c r="E96" s="67">
        <f>600.6+700</f>
        <v>1300.6</v>
      </c>
      <c r="F96" s="62">
        <f>1.5+36.4+11748.6+1553.9+3622.8+2+40</f>
        <v>17005.2</v>
      </c>
      <c r="G96" s="62">
        <f>1.5+36.4+11283.7+1553.9+3359.1+2+40</f>
        <v>16276.6</v>
      </c>
      <c r="H96" s="62">
        <f t="shared" si="8"/>
        <v>95.71542822195563</v>
      </c>
    </row>
    <row r="97" spans="1:8" ht="67.5" customHeight="1">
      <c r="A97" s="23"/>
      <c r="B97" s="156" t="s">
        <v>178</v>
      </c>
      <c r="C97" s="156"/>
      <c r="D97" s="159" t="s">
        <v>179</v>
      </c>
      <c r="E97" s="46">
        <f>E98</f>
        <v>5400</v>
      </c>
      <c r="F97" s="46">
        <f>F98</f>
        <v>5400</v>
      </c>
      <c r="G97" s="46">
        <f>G98</f>
        <v>1075</v>
      </c>
      <c r="H97" s="62">
        <f t="shared" si="8"/>
        <v>19.90740740740741</v>
      </c>
    </row>
    <row r="98" spans="1:8" ht="27" customHeight="1">
      <c r="A98" s="23"/>
      <c r="B98" s="156"/>
      <c r="C98" s="152" t="s">
        <v>3</v>
      </c>
      <c r="D98" s="148" t="s">
        <v>153</v>
      </c>
      <c r="E98" s="46">
        <f>500+4900</f>
        <v>5400</v>
      </c>
      <c r="F98" s="62">
        <v>5400</v>
      </c>
      <c r="G98" s="62">
        <v>1075</v>
      </c>
      <c r="H98" s="62">
        <f t="shared" si="8"/>
        <v>19.90740740740741</v>
      </c>
    </row>
    <row r="99" spans="1:8" ht="27.75" customHeight="1">
      <c r="A99" s="23"/>
      <c r="B99" s="156" t="s">
        <v>476</v>
      </c>
      <c r="C99" s="156"/>
      <c r="D99" s="159" t="s">
        <v>477</v>
      </c>
      <c r="E99" s="46">
        <f>E100</f>
        <v>0</v>
      </c>
      <c r="F99" s="46">
        <f>F100</f>
        <v>30</v>
      </c>
      <c r="G99" s="46">
        <f>G100</f>
        <v>30</v>
      </c>
      <c r="H99" s="62">
        <f aca="true" t="shared" si="10" ref="H99:H106">G99/F99*100</f>
        <v>100</v>
      </c>
    </row>
    <row r="100" spans="1:8" ht="27" customHeight="1">
      <c r="A100" s="23"/>
      <c r="B100" s="156"/>
      <c r="C100" s="152" t="s">
        <v>3</v>
      </c>
      <c r="D100" s="148" t="s">
        <v>153</v>
      </c>
      <c r="E100" s="46">
        <v>0</v>
      </c>
      <c r="F100" s="62">
        <v>30</v>
      </c>
      <c r="G100" s="62">
        <v>30</v>
      </c>
      <c r="H100" s="62">
        <f t="shared" si="10"/>
        <v>100</v>
      </c>
    </row>
    <row r="101" spans="1:8" ht="58.5" customHeight="1">
      <c r="A101" s="23"/>
      <c r="B101" s="156" t="s">
        <v>180</v>
      </c>
      <c r="C101" s="156"/>
      <c r="D101" s="159" t="s">
        <v>181</v>
      </c>
      <c r="E101" s="46">
        <f>E102</f>
        <v>25</v>
      </c>
      <c r="F101" s="46">
        <f>F102</f>
        <v>25</v>
      </c>
      <c r="G101" s="46">
        <f>G102</f>
        <v>25</v>
      </c>
      <c r="H101" s="62">
        <f t="shared" si="10"/>
        <v>100</v>
      </c>
    </row>
    <row r="102" spans="1:8" ht="27" customHeight="1">
      <c r="A102" s="23"/>
      <c r="B102" s="156"/>
      <c r="C102" s="152" t="s">
        <v>3</v>
      </c>
      <c r="D102" s="148" t="s">
        <v>153</v>
      </c>
      <c r="E102" s="46">
        <v>25</v>
      </c>
      <c r="F102" s="62">
        <v>25</v>
      </c>
      <c r="G102" s="62">
        <v>25</v>
      </c>
      <c r="H102" s="62">
        <f t="shared" si="10"/>
        <v>100</v>
      </c>
    </row>
    <row r="103" spans="1:8" ht="16.5" customHeight="1">
      <c r="A103" s="23"/>
      <c r="B103" s="156" t="s">
        <v>558</v>
      </c>
      <c r="C103" s="156"/>
      <c r="D103" s="159" t="s">
        <v>559</v>
      </c>
      <c r="E103" s="46">
        <f>E104</f>
        <v>0</v>
      </c>
      <c r="F103" s="46">
        <f>F104</f>
        <v>1799.2</v>
      </c>
      <c r="G103" s="46">
        <f>G104</f>
        <v>0</v>
      </c>
      <c r="H103" s="62">
        <f t="shared" si="10"/>
        <v>0</v>
      </c>
    </row>
    <row r="104" spans="1:8" ht="27" customHeight="1">
      <c r="A104" s="23"/>
      <c r="B104" s="156"/>
      <c r="C104" s="152" t="s">
        <v>3</v>
      </c>
      <c r="D104" s="148" t="s">
        <v>153</v>
      </c>
      <c r="E104" s="46">
        <v>0</v>
      </c>
      <c r="F104" s="62">
        <v>1799.2</v>
      </c>
      <c r="G104" s="62">
        <v>0</v>
      </c>
      <c r="H104" s="62">
        <f t="shared" si="10"/>
        <v>0</v>
      </c>
    </row>
    <row r="105" spans="1:8" ht="27" customHeight="1">
      <c r="A105" s="23"/>
      <c r="B105" s="156" t="s">
        <v>595</v>
      </c>
      <c r="C105" s="156"/>
      <c r="D105" s="159" t="s">
        <v>596</v>
      </c>
      <c r="E105" s="46">
        <f>E106</f>
        <v>0</v>
      </c>
      <c r="F105" s="46">
        <f>F106</f>
        <v>12</v>
      </c>
      <c r="G105" s="46">
        <f>G106</f>
        <v>12</v>
      </c>
      <c r="H105" s="62">
        <f t="shared" si="10"/>
        <v>100</v>
      </c>
    </row>
    <row r="106" spans="1:8" ht="27" customHeight="1">
      <c r="A106" s="23"/>
      <c r="B106" s="156"/>
      <c r="C106" s="152" t="s">
        <v>3</v>
      </c>
      <c r="D106" s="148" t="s">
        <v>153</v>
      </c>
      <c r="E106" s="46">
        <v>0</v>
      </c>
      <c r="F106" s="62">
        <v>12</v>
      </c>
      <c r="G106" s="62">
        <v>12</v>
      </c>
      <c r="H106" s="62">
        <f t="shared" si="10"/>
        <v>100</v>
      </c>
    </row>
    <row r="107" spans="1:8" ht="27" customHeight="1">
      <c r="A107" s="23"/>
      <c r="B107" s="156" t="s">
        <v>554</v>
      </c>
      <c r="C107" s="152"/>
      <c r="D107" s="148" t="s">
        <v>555</v>
      </c>
      <c r="E107" s="13">
        <f>E108</f>
        <v>0</v>
      </c>
      <c r="F107" s="13">
        <f>F108</f>
        <v>53.9</v>
      </c>
      <c r="G107" s="13">
        <f>G108</f>
        <v>53.9</v>
      </c>
      <c r="H107" s="62">
        <f t="shared" si="8"/>
        <v>100</v>
      </c>
    </row>
    <row r="108" spans="1:8" s="9" customFormat="1" ht="13.5" customHeight="1">
      <c r="A108" s="20"/>
      <c r="B108" s="156"/>
      <c r="C108" s="132" t="s">
        <v>4</v>
      </c>
      <c r="D108" s="134" t="s">
        <v>5</v>
      </c>
      <c r="E108" s="13">
        <v>0</v>
      </c>
      <c r="F108" s="16">
        <v>53.9</v>
      </c>
      <c r="G108" s="16">
        <v>53.9</v>
      </c>
      <c r="H108" s="62">
        <f t="shared" si="8"/>
        <v>100</v>
      </c>
    </row>
    <row r="109" spans="1:8" ht="27" customHeight="1">
      <c r="A109" s="23"/>
      <c r="B109" s="156" t="s">
        <v>597</v>
      </c>
      <c r="C109" s="156"/>
      <c r="D109" s="159" t="s">
        <v>598</v>
      </c>
      <c r="E109" s="46">
        <f>E110</f>
        <v>0</v>
      </c>
      <c r="F109" s="46">
        <f>F110</f>
        <v>41.6</v>
      </c>
      <c r="G109" s="46">
        <f>G110</f>
        <v>34.8</v>
      </c>
      <c r="H109" s="62">
        <f t="shared" si="8"/>
        <v>83.65384615384615</v>
      </c>
    </row>
    <row r="110" spans="1:8" ht="27" customHeight="1">
      <c r="A110" s="23"/>
      <c r="B110" s="156"/>
      <c r="C110" s="152" t="s">
        <v>3</v>
      </c>
      <c r="D110" s="148" t="s">
        <v>153</v>
      </c>
      <c r="E110" s="46">
        <v>0</v>
      </c>
      <c r="F110" s="62">
        <v>41.6</v>
      </c>
      <c r="G110" s="62">
        <v>34.8</v>
      </c>
      <c r="H110" s="62">
        <f t="shared" si="8"/>
        <v>83.65384615384615</v>
      </c>
    </row>
    <row r="111" spans="1:8" s="117" customFormat="1" ht="27" customHeight="1">
      <c r="A111" s="30"/>
      <c r="B111" s="168" t="s">
        <v>182</v>
      </c>
      <c r="C111" s="169"/>
      <c r="D111" s="170" t="s">
        <v>106</v>
      </c>
      <c r="E111" s="116">
        <f>E112</f>
        <v>139805.5</v>
      </c>
      <c r="F111" s="116">
        <f>F112</f>
        <v>146243.80000000002</v>
      </c>
      <c r="G111" s="116">
        <f>G112</f>
        <v>140042.1</v>
      </c>
      <c r="H111" s="61">
        <f t="shared" si="8"/>
        <v>95.75934159260085</v>
      </c>
    </row>
    <row r="112" spans="1:8" ht="27" customHeight="1">
      <c r="A112" s="23"/>
      <c r="B112" s="156" t="s">
        <v>183</v>
      </c>
      <c r="C112" s="160"/>
      <c r="D112" s="161" t="s">
        <v>184</v>
      </c>
      <c r="E112" s="46">
        <f>E113+E114+E115</f>
        <v>139805.5</v>
      </c>
      <c r="F112" s="46">
        <f>F113+F114+F115</f>
        <v>146243.80000000002</v>
      </c>
      <c r="G112" s="46">
        <f>G113+G114+G115</f>
        <v>140042.1</v>
      </c>
      <c r="H112" s="62">
        <f t="shared" si="8"/>
        <v>95.75934159260085</v>
      </c>
    </row>
    <row r="113" spans="1:8" ht="81" customHeight="1">
      <c r="A113" s="23"/>
      <c r="B113" s="156"/>
      <c r="C113" s="160" t="s">
        <v>2</v>
      </c>
      <c r="D113" s="148" t="str">
        <f>$D$22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113" s="46">
        <f>41067.5+37910+16159.1</f>
        <v>95136.6</v>
      </c>
      <c r="F113" s="62">
        <f>41084.6+37620.4+15870.8</f>
        <v>94575.8</v>
      </c>
      <c r="G113" s="62">
        <f>41084.6+37619.5+14874.6</f>
        <v>93578.70000000001</v>
      </c>
      <c r="H113" s="62">
        <f t="shared" si="8"/>
        <v>98.94571338545379</v>
      </c>
    </row>
    <row r="114" spans="1:8" ht="27" customHeight="1">
      <c r="A114" s="23"/>
      <c r="B114" s="156"/>
      <c r="C114" s="160" t="s">
        <v>3</v>
      </c>
      <c r="D114" s="161" t="s">
        <v>153</v>
      </c>
      <c r="E114" s="46">
        <f>2046.3+36206.9+4914.8</f>
        <v>43168.00000000001</v>
      </c>
      <c r="F114" s="45">
        <f>2637.4+40377.7+4710.2</f>
        <v>47725.299999999996</v>
      </c>
      <c r="G114" s="45">
        <f>2593.8+35415.5+4532.2</f>
        <v>42541.5</v>
      </c>
      <c r="H114" s="62">
        <f t="shared" si="8"/>
        <v>89.13825580981157</v>
      </c>
    </row>
    <row r="115" spans="1:8" ht="13.5" customHeight="1">
      <c r="A115" s="23"/>
      <c r="B115" s="156"/>
      <c r="C115" s="135" t="s">
        <v>4</v>
      </c>
      <c r="D115" s="134" t="s">
        <v>5</v>
      </c>
      <c r="E115" s="46">
        <f>3+894.6+603.3</f>
        <v>1500.9</v>
      </c>
      <c r="F115" s="13">
        <f>2939.4+861.6+141.7</f>
        <v>3942.7</v>
      </c>
      <c r="G115" s="13">
        <f>2939.4+845.2+137.3</f>
        <v>3921.9000000000005</v>
      </c>
      <c r="H115" s="62">
        <f t="shared" si="8"/>
        <v>99.47244274228323</v>
      </c>
    </row>
    <row r="116" spans="1:8" ht="27" customHeight="1">
      <c r="A116" s="23" t="s">
        <v>87</v>
      </c>
      <c r="B116" s="10"/>
      <c r="C116" s="22"/>
      <c r="D116" s="48" t="s">
        <v>88</v>
      </c>
      <c r="E116" s="11">
        <f>E121+E128+E117</f>
        <v>24362.8</v>
      </c>
      <c r="F116" s="11">
        <f>F121+F128+F117</f>
        <v>30158.2</v>
      </c>
      <c r="G116" s="11">
        <f>G121+G128+G117</f>
        <v>29709.7</v>
      </c>
      <c r="H116" s="60">
        <f aca="true" t="shared" si="11" ref="H116:H159">G116/F116*100</f>
        <v>98.51284227838532</v>
      </c>
    </row>
    <row r="117" spans="1:8" s="68" customFormat="1" ht="13.5">
      <c r="A117" s="76" t="s">
        <v>129</v>
      </c>
      <c r="B117" s="71"/>
      <c r="C117" s="88"/>
      <c r="D117" s="89" t="s">
        <v>130</v>
      </c>
      <c r="E117" s="79">
        <f aca="true" t="shared" si="12" ref="E117:G119">E118</f>
        <v>0</v>
      </c>
      <c r="F117" s="79">
        <f t="shared" si="12"/>
        <v>34</v>
      </c>
      <c r="G117" s="79">
        <f t="shared" si="12"/>
        <v>34</v>
      </c>
      <c r="H117" s="61">
        <f t="shared" si="11"/>
        <v>100</v>
      </c>
    </row>
    <row r="118" spans="1:8" s="117" customFormat="1" ht="67.5">
      <c r="A118" s="30"/>
      <c r="B118" s="144" t="s">
        <v>158</v>
      </c>
      <c r="C118" s="165"/>
      <c r="D118" s="166" t="s">
        <v>159</v>
      </c>
      <c r="E118" s="116">
        <f t="shared" si="12"/>
        <v>0</v>
      </c>
      <c r="F118" s="116">
        <f t="shared" si="12"/>
        <v>34</v>
      </c>
      <c r="G118" s="116">
        <f t="shared" si="12"/>
        <v>34</v>
      </c>
      <c r="H118" s="61">
        <f t="shared" si="11"/>
        <v>100</v>
      </c>
    </row>
    <row r="119" spans="1:8" ht="27" customHeight="1">
      <c r="A119" s="30"/>
      <c r="B119" s="146" t="s">
        <v>556</v>
      </c>
      <c r="C119" s="155"/>
      <c r="D119" s="153" t="s">
        <v>557</v>
      </c>
      <c r="E119" s="42">
        <f t="shared" si="12"/>
        <v>0</v>
      </c>
      <c r="F119" s="42">
        <f t="shared" si="12"/>
        <v>34</v>
      </c>
      <c r="G119" s="42">
        <f t="shared" si="12"/>
        <v>34</v>
      </c>
      <c r="H119" s="62">
        <f t="shared" si="11"/>
        <v>100</v>
      </c>
    </row>
    <row r="120" spans="1:8" ht="27" customHeight="1">
      <c r="A120" s="30"/>
      <c r="B120" s="146"/>
      <c r="C120" s="135" t="s">
        <v>3</v>
      </c>
      <c r="D120" s="136" t="s">
        <v>153</v>
      </c>
      <c r="E120" s="42">
        <v>0</v>
      </c>
      <c r="F120" s="62">
        <v>34</v>
      </c>
      <c r="G120" s="62">
        <v>34</v>
      </c>
      <c r="H120" s="62">
        <f t="shared" si="11"/>
        <v>100</v>
      </c>
    </row>
    <row r="121" spans="1:8" s="68" customFormat="1" ht="54" customHeight="1">
      <c r="A121" s="82" t="s">
        <v>89</v>
      </c>
      <c r="B121" s="168"/>
      <c r="C121" s="168"/>
      <c r="D121" s="172" t="s">
        <v>54</v>
      </c>
      <c r="E121" s="86">
        <f>E122</f>
        <v>24209.8</v>
      </c>
      <c r="F121" s="86">
        <f aca="true" t="shared" si="13" ref="F121:G123">F122</f>
        <v>29971.2</v>
      </c>
      <c r="G121" s="86">
        <f t="shared" si="13"/>
        <v>29675.7</v>
      </c>
      <c r="H121" s="80">
        <f t="shared" si="11"/>
        <v>99.01405349135169</v>
      </c>
    </row>
    <row r="122" spans="1:8" s="9" customFormat="1" ht="13.5" customHeight="1">
      <c r="A122" s="26"/>
      <c r="B122" s="140" t="s">
        <v>146</v>
      </c>
      <c r="C122" s="173"/>
      <c r="D122" s="174" t="s">
        <v>147</v>
      </c>
      <c r="E122" s="171">
        <f>E123</f>
        <v>24209.8</v>
      </c>
      <c r="F122" s="171">
        <f t="shared" si="13"/>
        <v>29971.2</v>
      </c>
      <c r="G122" s="171">
        <f t="shared" si="13"/>
        <v>29675.7</v>
      </c>
      <c r="H122" s="60">
        <f t="shared" si="11"/>
        <v>99.01405349135169</v>
      </c>
    </row>
    <row r="123" spans="1:8" s="117" customFormat="1" ht="27">
      <c r="A123" s="25"/>
      <c r="B123" s="162" t="s">
        <v>182</v>
      </c>
      <c r="C123" s="176"/>
      <c r="D123" s="177" t="s">
        <v>106</v>
      </c>
      <c r="E123" s="86">
        <f>E124</f>
        <v>24209.8</v>
      </c>
      <c r="F123" s="86">
        <f t="shared" si="13"/>
        <v>29971.2</v>
      </c>
      <c r="G123" s="86">
        <f t="shared" si="13"/>
        <v>29675.7</v>
      </c>
      <c r="H123" s="61">
        <f t="shared" si="11"/>
        <v>99.01405349135169</v>
      </c>
    </row>
    <row r="124" spans="1:8" s="9" customFormat="1" ht="27" customHeight="1">
      <c r="A124" s="27"/>
      <c r="B124" s="146" t="s">
        <v>183</v>
      </c>
      <c r="C124" s="146"/>
      <c r="D124" s="134" t="s">
        <v>184</v>
      </c>
      <c r="E124" s="42">
        <f>E125+E126+E127</f>
        <v>24209.8</v>
      </c>
      <c r="F124" s="42">
        <f>F125+F126+F127</f>
        <v>29971.2</v>
      </c>
      <c r="G124" s="42">
        <f>G125+G126+G127</f>
        <v>29675.7</v>
      </c>
      <c r="H124" s="62">
        <f t="shared" si="11"/>
        <v>99.01405349135169</v>
      </c>
    </row>
    <row r="125" spans="1:8" ht="81" customHeight="1">
      <c r="A125" s="25"/>
      <c r="B125" s="140"/>
      <c r="C125" s="135" t="s">
        <v>2</v>
      </c>
      <c r="D125" s="148" t="str">
        <f>$D$22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125" s="42">
        <v>19492.7</v>
      </c>
      <c r="F125" s="62">
        <v>19629.6</v>
      </c>
      <c r="G125" s="62">
        <v>19612.5</v>
      </c>
      <c r="H125" s="62">
        <f t="shared" si="11"/>
        <v>99.91288666096101</v>
      </c>
    </row>
    <row r="126" spans="1:8" s="9" customFormat="1" ht="27" customHeight="1">
      <c r="A126" s="27"/>
      <c r="B126" s="140"/>
      <c r="C126" s="135" t="s">
        <v>3</v>
      </c>
      <c r="D126" s="136" t="s">
        <v>153</v>
      </c>
      <c r="E126" s="42">
        <v>4492.8</v>
      </c>
      <c r="F126" s="16">
        <v>10113.2</v>
      </c>
      <c r="G126" s="16">
        <v>9834.8</v>
      </c>
      <c r="H126" s="62">
        <f t="shared" si="11"/>
        <v>97.24716212474785</v>
      </c>
    </row>
    <row r="127" spans="1:8" s="9" customFormat="1" ht="13.5" customHeight="1">
      <c r="A127" s="27"/>
      <c r="B127" s="146"/>
      <c r="C127" s="135" t="s">
        <v>4</v>
      </c>
      <c r="D127" s="134" t="s">
        <v>5</v>
      </c>
      <c r="E127" s="42">
        <v>224.3</v>
      </c>
      <c r="F127" s="13">
        <v>228.4</v>
      </c>
      <c r="G127" s="13">
        <v>228.4</v>
      </c>
      <c r="H127" s="62">
        <f t="shared" si="11"/>
        <v>100</v>
      </c>
    </row>
    <row r="128" spans="1:8" s="87" customFormat="1" ht="40.5">
      <c r="A128" s="82" t="s">
        <v>40</v>
      </c>
      <c r="B128" s="168"/>
      <c r="C128" s="178"/>
      <c r="D128" s="179" t="s">
        <v>33</v>
      </c>
      <c r="E128" s="116">
        <f>E129</f>
        <v>153</v>
      </c>
      <c r="F128" s="116">
        <f aca="true" t="shared" si="14" ref="F128:G131">F129</f>
        <v>153</v>
      </c>
      <c r="G128" s="116">
        <f t="shared" si="14"/>
        <v>0</v>
      </c>
      <c r="H128" s="80">
        <f t="shared" si="11"/>
        <v>0</v>
      </c>
    </row>
    <row r="129" spans="1:8" ht="13.5">
      <c r="A129" s="25"/>
      <c r="B129" s="140" t="s">
        <v>146</v>
      </c>
      <c r="C129" s="173"/>
      <c r="D129" s="174" t="s">
        <v>147</v>
      </c>
      <c r="E129" s="44">
        <f>E130</f>
        <v>153</v>
      </c>
      <c r="F129" s="44">
        <f t="shared" si="14"/>
        <v>153</v>
      </c>
      <c r="G129" s="44">
        <f t="shared" si="14"/>
        <v>0</v>
      </c>
      <c r="H129" s="60">
        <f t="shared" si="11"/>
        <v>0</v>
      </c>
    </row>
    <row r="130" spans="1:8" s="117" customFormat="1" ht="27">
      <c r="A130" s="25"/>
      <c r="B130" s="144" t="s">
        <v>148</v>
      </c>
      <c r="C130" s="165"/>
      <c r="D130" s="182" t="s">
        <v>149</v>
      </c>
      <c r="E130" s="116">
        <f>E131</f>
        <v>153</v>
      </c>
      <c r="F130" s="116">
        <f t="shared" si="14"/>
        <v>153</v>
      </c>
      <c r="G130" s="116">
        <f t="shared" si="14"/>
        <v>0</v>
      </c>
      <c r="H130" s="61">
        <f t="shared" si="11"/>
        <v>0</v>
      </c>
    </row>
    <row r="131" spans="1:8" s="9" customFormat="1" ht="27" customHeight="1">
      <c r="A131" s="27"/>
      <c r="B131" s="180" t="s">
        <v>185</v>
      </c>
      <c r="C131" s="181"/>
      <c r="D131" s="157" t="s">
        <v>0</v>
      </c>
      <c r="E131" s="45">
        <f>E132</f>
        <v>153</v>
      </c>
      <c r="F131" s="45">
        <f t="shared" si="14"/>
        <v>153</v>
      </c>
      <c r="G131" s="45">
        <f t="shared" si="14"/>
        <v>0</v>
      </c>
      <c r="H131" s="62">
        <f t="shared" si="11"/>
        <v>0</v>
      </c>
    </row>
    <row r="132" spans="1:8" s="9" customFormat="1" ht="27" customHeight="1">
      <c r="A132" s="27"/>
      <c r="B132" s="180"/>
      <c r="C132" s="152" t="s">
        <v>3</v>
      </c>
      <c r="D132" s="148" t="s">
        <v>153</v>
      </c>
      <c r="E132" s="13">
        <v>153</v>
      </c>
      <c r="F132" s="13">
        <v>153</v>
      </c>
      <c r="G132" s="13">
        <v>0</v>
      </c>
      <c r="H132" s="62">
        <f t="shared" si="11"/>
        <v>0</v>
      </c>
    </row>
    <row r="133" spans="1:8" ht="13.5" customHeight="1">
      <c r="A133" s="23" t="s">
        <v>90</v>
      </c>
      <c r="B133" s="10"/>
      <c r="C133" s="22"/>
      <c r="D133" s="48" t="s">
        <v>91</v>
      </c>
      <c r="E133" s="11">
        <f>E139+E144+E195+E160+E134</f>
        <v>351243</v>
      </c>
      <c r="F133" s="11">
        <f>F139+F144+F195+F160+F134</f>
        <v>445276.6</v>
      </c>
      <c r="G133" s="11">
        <f>G139+G144+G195+G160+G134</f>
        <v>401537.10000000003</v>
      </c>
      <c r="H133" s="60">
        <f t="shared" si="11"/>
        <v>90.17700458546442</v>
      </c>
    </row>
    <row r="134" spans="1:8" s="68" customFormat="1" ht="13.5">
      <c r="A134" s="82" t="s">
        <v>626</v>
      </c>
      <c r="B134" s="168"/>
      <c r="C134" s="178"/>
      <c r="D134" s="179" t="s">
        <v>627</v>
      </c>
      <c r="E134" s="116">
        <f>E135</f>
        <v>0</v>
      </c>
      <c r="F134" s="116">
        <f aca="true" t="shared" si="15" ref="F134:G137">F135</f>
        <v>3902.4</v>
      </c>
      <c r="G134" s="116">
        <f t="shared" si="15"/>
        <v>0</v>
      </c>
      <c r="H134" s="80">
        <f>G134/F134*100</f>
        <v>0</v>
      </c>
    </row>
    <row r="135" spans="1:8" ht="13.5" customHeight="1">
      <c r="A135" s="23"/>
      <c r="B135" s="140" t="s">
        <v>146</v>
      </c>
      <c r="C135" s="173"/>
      <c r="D135" s="174" t="s">
        <v>147</v>
      </c>
      <c r="E135" s="104">
        <f>E136</f>
        <v>0</v>
      </c>
      <c r="F135" s="104">
        <f t="shared" si="15"/>
        <v>3902.4</v>
      </c>
      <c r="G135" s="104">
        <f t="shared" si="15"/>
        <v>0</v>
      </c>
      <c r="H135" s="60">
        <f>G135/F135*100</f>
        <v>0</v>
      </c>
    </row>
    <row r="136" spans="1:8" s="117" customFormat="1" ht="67.5">
      <c r="A136" s="30"/>
      <c r="B136" s="162" t="s">
        <v>186</v>
      </c>
      <c r="C136" s="186"/>
      <c r="D136" s="187" t="s">
        <v>159</v>
      </c>
      <c r="E136" s="43">
        <f>E137</f>
        <v>0</v>
      </c>
      <c r="F136" s="43">
        <f t="shared" si="15"/>
        <v>3902.4</v>
      </c>
      <c r="G136" s="43">
        <f t="shared" si="15"/>
        <v>0</v>
      </c>
      <c r="H136" s="61">
        <f>G136/F136*100</f>
        <v>0</v>
      </c>
    </row>
    <row r="137" spans="1:8" s="9" customFormat="1" ht="27" customHeight="1">
      <c r="A137" s="20"/>
      <c r="B137" s="149" t="s">
        <v>628</v>
      </c>
      <c r="C137" s="183"/>
      <c r="D137" s="184" t="s">
        <v>629</v>
      </c>
      <c r="E137" s="45">
        <f>E138</f>
        <v>0</v>
      </c>
      <c r="F137" s="45">
        <f t="shared" si="15"/>
        <v>3902.4</v>
      </c>
      <c r="G137" s="45">
        <f t="shared" si="15"/>
        <v>0</v>
      </c>
      <c r="H137" s="62">
        <f>G137/F137*100</f>
        <v>0</v>
      </c>
    </row>
    <row r="138" spans="1:8" ht="27" customHeight="1">
      <c r="A138" s="23"/>
      <c r="B138" s="149"/>
      <c r="C138" s="152" t="s">
        <v>3</v>
      </c>
      <c r="D138" s="148" t="s">
        <v>153</v>
      </c>
      <c r="E138" s="13">
        <v>0</v>
      </c>
      <c r="F138" s="62">
        <v>3902.4</v>
      </c>
      <c r="G138" s="62">
        <v>0</v>
      </c>
      <c r="H138" s="62">
        <f>G138/F138*100</f>
        <v>0</v>
      </c>
    </row>
    <row r="139" spans="1:8" s="68" customFormat="1" ht="13.5">
      <c r="A139" s="82" t="s">
        <v>28</v>
      </c>
      <c r="B139" s="168"/>
      <c r="C139" s="178"/>
      <c r="D139" s="179" t="s">
        <v>29</v>
      </c>
      <c r="E139" s="116">
        <f>E140</f>
        <v>2182.2</v>
      </c>
      <c r="F139" s="116">
        <f aca="true" t="shared" si="16" ref="F139:G142">F140</f>
        <v>2040.4</v>
      </c>
      <c r="G139" s="116">
        <f t="shared" si="16"/>
        <v>2040.4</v>
      </c>
      <c r="H139" s="80">
        <f t="shared" si="11"/>
        <v>100</v>
      </c>
    </row>
    <row r="140" spans="1:8" ht="13.5" customHeight="1">
      <c r="A140" s="23"/>
      <c r="B140" s="140" t="s">
        <v>146</v>
      </c>
      <c r="C140" s="173"/>
      <c r="D140" s="174" t="s">
        <v>147</v>
      </c>
      <c r="E140" s="104">
        <f>E141</f>
        <v>2182.2</v>
      </c>
      <c r="F140" s="104">
        <f t="shared" si="16"/>
        <v>2040.4</v>
      </c>
      <c r="G140" s="104">
        <f t="shared" si="16"/>
        <v>2040.4</v>
      </c>
      <c r="H140" s="60">
        <f t="shared" si="11"/>
        <v>100</v>
      </c>
    </row>
    <row r="141" spans="1:8" s="117" customFormat="1" ht="67.5">
      <c r="A141" s="30"/>
      <c r="B141" s="162" t="s">
        <v>186</v>
      </c>
      <c r="C141" s="186"/>
      <c r="D141" s="187" t="s">
        <v>159</v>
      </c>
      <c r="E141" s="43">
        <f>E142</f>
        <v>2182.2</v>
      </c>
      <c r="F141" s="43">
        <f t="shared" si="16"/>
        <v>2040.4</v>
      </c>
      <c r="G141" s="43">
        <f t="shared" si="16"/>
        <v>2040.4</v>
      </c>
      <c r="H141" s="61">
        <f t="shared" si="11"/>
        <v>100</v>
      </c>
    </row>
    <row r="142" spans="1:8" s="9" customFormat="1" ht="27" customHeight="1">
      <c r="A142" s="20"/>
      <c r="B142" s="149" t="s">
        <v>187</v>
      </c>
      <c r="C142" s="183"/>
      <c r="D142" s="184" t="s">
        <v>31</v>
      </c>
      <c r="E142" s="45">
        <f>E143</f>
        <v>2182.2</v>
      </c>
      <c r="F142" s="45">
        <f t="shared" si="16"/>
        <v>2040.4</v>
      </c>
      <c r="G142" s="45">
        <f t="shared" si="16"/>
        <v>2040.4</v>
      </c>
      <c r="H142" s="62">
        <f t="shared" si="11"/>
        <v>100</v>
      </c>
    </row>
    <row r="143" spans="1:8" ht="27" customHeight="1">
      <c r="A143" s="23"/>
      <c r="B143" s="149"/>
      <c r="C143" s="152" t="s">
        <v>3</v>
      </c>
      <c r="D143" s="148" t="s">
        <v>153</v>
      </c>
      <c r="E143" s="13">
        <v>2182.2</v>
      </c>
      <c r="F143" s="62">
        <v>2040.4</v>
      </c>
      <c r="G143" s="62">
        <v>2040.4</v>
      </c>
      <c r="H143" s="62">
        <f t="shared" si="11"/>
        <v>100</v>
      </c>
    </row>
    <row r="144" spans="1:8" s="68" customFormat="1" ht="13.5">
      <c r="A144" s="82" t="s">
        <v>22</v>
      </c>
      <c r="B144" s="144"/>
      <c r="C144" s="144"/>
      <c r="D144" s="143" t="s">
        <v>23</v>
      </c>
      <c r="E144" s="43">
        <f>E151+E145</f>
        <v>51906.3</v>
      </c>
      <c r="F144" s="43">
        <f>F151+F145</f>
        <v>77391.59999999999</v>
      </c>
      <c r="G144" s="43">
        <f>G151+G145</f>
        <v>75118.09999999999</v>
      </c>
      <c r="H144" s="80">
        <f t="shared" si="11"/>
        <v>97.06234268318525</v>
      </c>
    </row>
    <row r="145" spans="1:8" ht="27" customHeight="1">
      <c r="A145" s="25"/>
      <c r="B145" s="188" t="s">
        <v>188</v>
      </c>
      <c r="C145" s="188"/>
      <c r="D145" s="189" t="s">
        <v>189</v>
      </c>
      <c r="E145" s="72">
        <f>E146</f>
        <v>45540</v>
      </c>
      <c r="F145" s="72">
        <f aca="true" t="shared" si="17" ref="F145:G149">F146</f>
        <v>71073.7</v>
      </c>
      <c r="G145" s="72">
        <f t="shared" si="17"/>
        <v>69014.9</v>
      </c>
      <c r="H145" s="60">
        <f t="shared" si="11"/>
        <v>97.10328855821491</v>
      </c>
    </row>
    <row r="146" spans="1:8" ht="13.5">
      <c r="A146" s="25"/>
      <c r="B146" s="190" t="s">
        <v>190</v>
      </c>
      <c r="C146" s="190"/>
      <c r="D146" s="191" t="s">
        <v>191</v>
      </c>
      <c r="E146" s="79">
        <f>E149+E147</f>
        <v>45540</v>
      </c>
      <c r="F146" s="79">
        <f>F149+F147</f>
        <v>71073.7</v>
      </c>
      <c r="G146" s="79">
        <f>G149+G147</f>
        <v>69014.9</v>
      </c>
      <c r="H146" s="61">
        <f t="shared" si="11"/>
        <v>97.10328855821491</v>
      </c>
    </row>
    <row r="147" spans="1:8" ht="67.5" customHeight="1">
      <c r="A147" s="25"/>
      <c r="B147" s="192" t="s">
        <v>503</v>
      </c>
      <c r="C147" s="192"/>
      <c r="D147" s="193" t="s">
        <v>504</v>
      </c>
      <c r="E147" s="42">
        <f>E148</f>
        <v>0</v>
      </c>
      <c r="F147" s="42">
        <f t="shared" si="17"/>
        <v>2795.5</v>
      </c>
      <c r="G147" s="42">
        <f t="shared" si="17"/>
        <v>2795.5</v>
      </c>
      <c r="H147" s="62">
        <f>G147/F147*100</f>
        <v>100</v>
      </c>
    </row>
    <row r="148" spans="1:8" ht="13.5">
      <c r="A148" s="25"/>
      <c r="B148" s="192"/>
      <c r="C148" s="192" t="s">
        <v>4</v>
      </c>
      <c r="D148" s="193" t="s">
        <v>5</v>
      </c>
      <c r="E148" s="42">
        <v>0</v>
      </c>
      <c r="F148" s="62">
        <v>2795.5</v>
      </c>
      <c r="G148" s="62">
        <v>2795.5</v>
      </c>
      <c r="H148" s="62">
        <f>G148/F148*100</f>
        <v>100</v>
      </c>
    </row>
    <row r="149" spans="1:8" ht="27" customHeight="1">
      <c r="A149" s="25"/>
      <c r="B149" s="192" t="s">
        <v>192</v>
      </c>
      <c r="C149" s="192"/>
      <c r="D149" s="193" t="s">
        <v>193</v>
      </c>
      <c r="E149" s="42">
        <f>E150</f>
        <v>45540</v>
      </c>
      <c r="F149" s="42">
        <f t="shared" si="17"/>
        <v>68278.2</v>
      </c>
      <c r="G149" s="42">
        <f t="shared" si="17"/>
        <v>66219.4</v>
      </c>
      <c r="H149" s="62">
        <f t="shared" si="11"/>
        <v>96.98468911014056</v>
      </c>
    </row>
    <row r="150" spans="1:8" ht="13.5">
      <c r="A150" s="25"/>
      <c r="B150" s="192"/>
      <c r="C150" s="192" t="s">
        <v>4</v>
      </c>
      <c r="D150" s="193" t="s">
        <v>5</v>
      </c>
      <c r="E150" s="42">
        <v>45540</v>
      </c>
      <c r="F150" s="62">
        <v>68278.2</v>
      </c>
      <c r="G150" s="62">
        <v>66219.4</v>
      </c>
      <c r="H150" s="62">
        <f t="shared" si="11"/>
        <v>96.98468911014056</v>
      </c>
    </row>
    <row r="151" spans="1:8" ht="13.5">
      <c r="A151" s="25"/>
      <c r="B151" s="140" t="s">
        <v>146</v>
      </c>
      <c r="C151" s="173"/>
      <c r="D151" s="174" t="s">
        <v>147</v>
      </c>
      <c r="E151" s="11">
        <f>E152+E155</f>
        <v>6366.299999999999</v>
      </c>
      <c r="F151" s="11">
        <f>F152+F155</f>
        <v>6317.900000000001</v>
      </c>
      <c r="G151" s="11">
        <f>G152+G155</f>
        <v>6103.2</v>
      </c>
      <c r="H151" s="60">
        <f t="shared" si="11"/>
        <v>96.60171892559235</v>
      </c>
    </row>
    <row r="152" spans="1:8" s="117" customFormat="1" ht="27">
      <c r="A152" s="25"/>
      <c r="B152" s="144" t="s">
        <v>148</v>
      </c>
      <c r="C152" s="165"/>
      <c r="D152" s="182" t="s">
        <v>149</v>
      </c>
      <c r="E152" s="12">
        <f aca="true" t="shared" si="18" ref="E152:G153">E153</f>
        <v>30.7</v>
      </c>
      <c r="F152" s="12">
        <f t="shared" si="18"/>
        <v>29.3</v>
      </c>
      <c r="G152" s="12">
        <f t="shared" si="18"/>
        <v>29.3</v>
      </c>
      <c r="H152" s="61">
        <f t="shared" si="11"/>
        <v>100</v>
      </c>
    </row>
    <row r="153" spans="1:8" ht="108" customHeight="1">
      <c r="A153" s="25"/>
      <c r="B153" s="146" t="s">
        <v>194</v>
      </c>
      <c r="C153" s="135"/>
      <c r="D153" s="194" t="s">
        <v>131</v>
      </c>
      <c r="E153" s="13">
        <f t="shared" si="18"/>
        <v>30.7</v>
      </c>
      <c r="F153" s="13">
        <f t="shared" si="18"/>
        <v>29.3</v>
      </c>
      <c r="G153" s="13">
        <f t="shared" si="18"/>
        <v>29.3</v>
      </c>
      <c r="H153" s="62">
        <f t="shared" si="11"/>
        <v>100</v>
      </c>
    </row>
    <row r="154" spans="1:8" ht="81" customHeight="1">
      <c r="A154" s="25"/>
      <c r="B154" s="146"/>
      <c r="C154" s="152" t="s">
        <v>2</v>
      </c>
      <c r="D154" s="148" t="str">
        <f>$D$22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154" s="13">
        <v>30.7</v>
      </c>
      <c r="F154" s="62">
        <v>29.3</v>
      </c>
      <c r="G154" s="62">
        <v>29.3</v>
      </c>
      <c r="H154" s="62">
        <f t="shared" si="11"/>
        <v>100</v>
      </c>
    </row>
    <row r="155" spans="1:8" s="117" customFormat="1" ht="27">
      <c r="A155" s="25"/>
      <c r="B155" s="162" t="s">
        <v>182</v>
      </c>
      <c r="C155" s="176"/>
      <c r="D155" s="177" t="s">
        <v>106</v>
      </c>
      <c r="E155" s="195">
        <f>E156</f>
        <v>6335.599999999999</v>
      </c>
      <c r="F155" s="195">
        <f>F156</f>
        <v>6288.6</v>
      </c>
      <c r="G155" s="195">
        <f>G156</f>
        <v>6073.9</v>
      </c>
      <c r="H155" s="61">
        <f t="shared" si="11"/>
        <v>96.58588557071525</v>
      </c>
    </row>
    <row r="156" spans="1:8" s="24" customFormat="1" ht="27" customHeight="1">
      <c r="A156" s="32"/>
      <c r="B156" s="146" t="s">
        <v>183</v>
      </c>
      <c r="C156" s="146"/>
      <c r="D156" s="134" t="s">
        <v>184</v>
      </c>
      <c r="E156" s="56">
        <f>E157+E158+E159</f>
        <v>6335.599999999999</v>
      </c>
      <c r="F156" s="56">
        <f>F157+F158+F159</f>
        <v>6288.6</v>
      </c>
      <c r="G156" s="56">
        <f>G157+G158+G159</f>
        <v>6073.9</v>
      </c>
      <c r="H156" s="62">
        <f t="shared" si="11"/>
        <v>96.58588557071525</v>
      </c>
    </row>
    <row r="157" spans="1:8" s="24" customFormat="1" ht="81" customHeight="1">
      <c r="A157" s="32"/>
      <c r="B157" s="140"/>
      <c r="C157" s="135" t="s">
        <v>2</v>
      </c>
      <c r="D157" s="148" t="str">
        <f>$D$22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157" s="16">
        <v>5145.2</v>
      </c>
      <c r="F157" s="13">
        <v>5148.8</v>
      </c>
      <c r="G157" s="13">
        <v>5071.9</v>
      </c>
      <c r="H157" s="62">
        <f t="shared" si="11"/>
        <v>98.50644810441267</v>
      </c>
    </row>
    <row r="158" spans="1:8" ht="27" customHeight="1">
      <c r="A158" s="33"/>
      <c r="B158" s="140"/>
      <c r="C158" s="135" t="s">
        <v>3</v>
      </c>
      <c r="D158" s="136" t="s">
        <v>153</v>
      </c>
      <c r="E158" s="13">
        <v>1162.1</v>
      </c>
      <c r="F158" s="62">
        <v>1122.2</v>
      </c>
      <c r="G158" s="62">
        <v>984.4</v>
      </c>
      <c r="H158" s="62">
        <f t="shared" si="11"/>
        <v>87.72054892176082</v>
      </c>
    </row>
    <row r="159" spans="1:8" ht="13.5" customHeight="1">
      <c r="A159" s="33"/>
      <c r="B159" s="146"/>
      <c r="C159" s="135" t="s">
        <v>4</v>
      </c>
      <c r="D159" s="134" t="s">
        <v>5</v>
      </c>
      <c r="E159" s="13">
        <v>28.3</v>
      </c>
      <c r="F159" s="13">
        <v>17.6</v>
      </c>
      <c r="G159" s="13">
        <v>17.6</v>
      </c>
      <c r="H159" s="62">
        <f t="shared" si="11"/>
        <v>100</v>
      </c>
    </row>
    <row r="160" spans="1:8" s="68" customFormat="1" ht="27">
      <c r="A160" s="82" t="s">
        <v>124</v>
      </c>
      <c r="B160" s="176"/>
      <c r="C160" s="176"/>
      <c r="D160" s="196" t="s">
        <v>125</v>
      </c>
      <c r="E160" s="79">
        <f>E165+E161</f>
        <v>293812.5</v>
      </c>
      <c r="F160" s="79">
        <f>F165+F161</f>
        <v>350852.39999999997</v>
      </c>
      <c r="G160" s="79">
        <f>G165+G161</f>
        <v>318495.50000000006</v>
      </c>
      <c r="H160" s="80">
        <f aca="true" t="shared" si="19" ref="H160:H186">G160/F160*100</f>
        <v>90.77763184746637</v>
      </c>
    </row>
    <row r="161" spans="1:8" ht="27" customHeight="1">
      <c r="A161" s="25"/>
      <c r="B161" s="188" t="s">
        <v>188</v>
      </c>
      <c r="C161" s="188"/>
      <c r="D161" s="189" t="s">
        <v>189</v>
      </c>
      <c r="E161" s="72">
        <f>E162</f>
        <v>0</v>
      </c>
      <c r="F161" s="72">
        <f aca="true" t="shared" si="20" ref="F161:G163">F162</f>
        <v>14715.7</v>
      </c>
      <c r="G161" s="72">
        <f t="shared" si="20"/>
        <v>12229.7</v>
      </c>
      <c r="H161" s="60">
        <f t="shared" si="19"/>
        <v>83.1064781152103</v>
      </c>
    </row>
    <row r="162" spans="1:8" ht="13.5">
      <c r="A162" s="25"/>
      <c r="B162" s="190" t="s">
        <v>235</v>
      </c>
      <c r="C162" s="190"/>
      <c r="D162" s="191" t="s">
        <v>236</v>
      </c>
      <c r="E162" s="79">
        <f>E163</f>
        <v>0</v>
      </c>
      <c r="F162" s="79">
        <f t="shared" si="20"/>
        <v>14715.7</v>
      </c>
      <c r="G162" s="79">
        <f t="shared" si="20"/>
        <v>12229.7</v>
      </c>
      <c r="H162" s="61">
        <f t="shared" si="19"/>
        <v>83.1064781152103</v>
      </c>
    </row>
    <row r="163" spans="1:8" ht="54" customHeight="1">
      <c r="A163" s="25"/>
      <c r="B163" s="192" t="s">
        <v>599</v>
      </c>
      <c r="C163" s="192"/>
      <c r="D163" s="193" t="s">
        <v>600</v>
      </c>
      <c r="E163" s="42">
        <f>E164</f>
        <v>0</v>
      </c>
      <c r="F163" s="42">
        <f t="shared" si="20"/>
        <v>14715.7</v>
      </c>
      <c r="G163" s="42">
        <f t="shared" si="20"/>
        <v>12229.7</v>
      </c>
      <c r="H163" s="62">
        <f t="shared" si="19"/>
        <v>83.1064781152103</v>
      </c>
    </row>
    <row r="164" spans="1:8" ht="13.5">
      <c r="A164" s="25"/>
      <c r="B164" s="192"/>
      <c r="C164" s="192" t="s">
        <v>4</v>
      </c>
      <c r="D164" s="193" t="s">
        <v>5</v>
      </c>
      <c r="E164" s="42">
        <v>0</v>
      </c>
      <c r="F164" s="62">
        <v>14715.7</v>
      </c>
      <c r="G164" s="62">
        <v>12229.7</v>
      </c>
      <c r="H164" s="62">
        <f t="shared" si="19"/>
        <v>83.1064781152103</v>
      </c>
    </row>
    <row r="165" spans="1:8" s="68" customFormat="1" ht="40.5" customHeight="1">
      <c r="A165" s="82"/>
      <c r="B165" s="140" t="s">
        <v>195</v>
      </c>
      <c r="C165" s="197"/>
      <c r="D165" s="198" t="s">
        <v>196</v>
      </c>
      <c r="E165" s="171">
        <f>E166</f>
        <v>293812.5</v>
      </c>
      <c r="F165" s="171">
        <f>F166</f>
        <v>336136.69999999995</v>
      </c>
      <c r="G165" s="171">
        <f>G166</f>
        <v>306265.80000000005</v>
      </c>
      <c r="H165" s="73">
        <f t="shared" si="19"/>
        <v>91.11346663425924</v>
      </c>
    </row>
    <row r="166" spans="1:8" s="68" customFormat="1" ht="27" customHeight="1">
      <c r="A166" s="82"/>
      <c r="B166" s="176" t="s">
        <v>197</v>
      </c>
      <c r="C166" s="176"/>
      <c r="D166" s="196" t="s">
        <v>198</v>
      </c>
      <c r="E166" s="79">
        <f>E176+E178+E180+E182+E184+E186+E167+E188+E193+E172+E174+E170</f>
        <v>293812.5</v>
      </c>
      <c r="F166" s="79">
        <f>F176+F178+F180+F182+F184+F186+F167+F188+F193+F172+F174+F170</f>
        <v>336136.69999999995</v>
      </c>
      <c r="G166" s="79">
        <f>G176+G178+G180+G182+G184+G186+G167+G188+G193+G172+G174+G170</f>
        <v>306265.80000000005</v>
      </c>
      <c r="H166" s="69">
        <f t="shared" si="19"/>
        <v>91.11346663425924</v>
      </c>
    </row>
    <row r="167" spans="1:8" s="68" customFormat="1" ht="67.5" customHeight="1">
      <c r="A167" s="82"/>
      <c r="B167" s="149" t="s">
        <v>199</v>
      </c>
      <c r="C167" s="199"/>
      <c r="D167" s="200" t="s">
        <v>200</v>
      </c>
      <c r="E167" s="67">
        <f aca="true" t="shared" si="21" ref="E167:G168">E168</f>
        <v>150753.3</v>
      </c>
      <c r="F167" s="67">
        <f t="shared" si="21"/>
        <v>138355.7</v>
      </c>
      <c r="G167" s="67">
        <f t="shared" si="21"/>
        <v>138355.7</v>
      </c>
      <c r="H167" s="69">
        <f t="shared" si="19"/>
        <v>100</v>
      </c>
    </row>
    <row r="168" spans="1:8" s="68" customFormat="1" ht="40.5" customHeight="1">
      <c r="A168" s="82"/>
      <c r="B168" s="149" t="s">
        <v>201</v>
      </c>
      <c r="C168" s="149"/>
      <c r="D168" s="184" t="s">
        <v>202</v>
      </c>
      <c r="E168" s="67">
        <f t="shared" si="21"/>
        <v>150753.3</v>
      </c>
      <c r="F168" s="67">
        <f t="shared" si="21"/>
        <v>138355.7</v>
      </c>
      <c r="G168" s="67">
        <f t="shared" si="21"/>
        <v>138355.7</v>
      </c>
      <c r="H168" s="69">
        <f t="shared" si="19"/>
        <v>100</v>
      </c>
    </row>
    <row r="169" spans="1:8" ht="40.5" customHeight="1">
      <c r="A169" s="25"/>
      <c r="B169" s="149"/>
      <c r="C169" s="156" t="s">
        <v>8</v>
      </c>
      <c r="D169" s="159" t="s">
        <v>9</v>
      </c>
      <c r="E169" s="67">
        <v>150753.3</v>
      </c>
      <c r="F169" s="46">
        <v>138355.7</v>
      </c>
      <c r="G169" s="46">
        <v>138355.7</v>
      </c>
      <c r="H169" s="62">
        <f t="shared" si="19"/>
        <v>100</v>
      </c>
    </row>
    <row r="170" spans="1:8" ht="67.5" customHeight="1">
      <c r="A170" s="25"/>
      <c r="B170" s="132" t="s">
        <v>644</v>
      </c>
      <c r="C170" s="176"/>
      <c r="D170" s="139" t="s">
        <v>645</v>
      </c>
      <c r="E170" s="42">
        <f>E171</f>
        <v>0</v>
      </c>
      <c r="F170" s="42">
        <f>F171</f>
        <v>0.1</v>
      </c>
      <c r="G170" s="42">
        <f>G171</f>
        <v>0</v>
      </c>
      <c r="H170" s="62">
        <f>G170/F170*100</f>
        <v>0</v>
      </c>
    </row>
    <row r="171" spans="1:8" ht="27" customHeight="1">
      <c r="A171" s="25"/>
      <c r="B171" s="132"/>
      <c r="C171" s="192" t="s">
        <v>3</v>
      </c>
      <c r="D171" s="193" t="s">
        <v>153</v>
      </c>
      <c r="E171" s="42">
        <v>0</v>
      </c>
      <c r="F171" s="13">
        <v>0.1</v>
      </c>
      <c r="G171" s="13">
        <v>0</v>
      </c>
      <c r="H171" s="62">
        <f>G171/F171*100</f>
        <v>0</v>
      </c>
    </row>
    <row r="172" spans="1:8" ht="67.5" customHeight="1">
      <c r="A172" s="25"/>
      <c r="B172" s="132" t="s">
        <v>570</v>
      </c>
      <c r="C172" s="176"/>
      <c r="D172" s="139" t="s">
        <v>571</v>
      </c>
      <c r="E172" s="42">
        <f>E173</f>
        <v>0</v>
      </c>
      <c r="F172" s="42">
        <f>F173</f>
        <v>6926</v>
      </c>
      <c r="G172" s="42">
        <f>G173</f>
        <v>6925.9</v>
      </c>
      <c r="H172" s="62">
        <f t="shared" si="19"/>
        <v>99.9985561651747</v>
      </c>
    </row>
    <row r="173" spans="1:8" ht="27" customHeight="1">
      <c r="A173" s="25"/>
      <c r="B173" s="132"/>
      <c r="C173" s="192" t="s">
        <v>3</v>
      </c>
      <c r="D173" s="193" t="s">
        <v>153</v>
      </c>
      <c r="E173" s="42">
        <v>0</v>
      </c>
      <c r="F173" s="13">
        <v>6926</v>
      </c>
      <c r="G173" s="13">
        <v>6925.9</v>
      </c>
      <c r="H173" s="62">
        <f t="shared" si="19"/>
        <v>99.9985561651747</v>
      </c>
    </row>
    <row r="174" spans="1:8" ht="40.5" customHeight="1">
      <c r="A174" s="25"/>
      <c r="B174" s="132" t="s">
        <v>611</v>
      </c>
      <c r="C174" s="176"/>
      <c r="D174" s="139" t="s">
        <v>296</v>
      </c>
      <c r="E174" s="42">
        <f>E175</f>
        <v>0</v>
      </c>
      <c r="F174" s="42">
        <f>F175</f>
        <v>12397.6</v>
      </c>
      <c r="G174" s="42">
        <f>G175</f>
        <v>12397.6</v>
      </c>
      <c r="H174" s="62">
        <f t="shared" si="19"/>
        <v>100</v>
      </c>
    </row>
    <row r="175" spans="1:8" ht="40.5" customHeight="1">
      <c r="A175" s="25"/>
      <c r="B175" s="132"/>
      <c r="C175" s="192" t="s">
        <v>8</v>
      </c>
      <c r="D175" s="193" t="s">
        <v>9</v>
      </c>
      <c r="E175" s="42">
        <v>0</v>
      </c>
      <c r="F175" s="13">
        <v>12397.6</v>
      </c>
      <c r="G175" s="13">
        <v>12397.6</v>
      </c>
      <c r="H175" s="62">
        <f t="shared" si="19"/>
        <v>100</v>
      </c>
    </row>
    <row r="176" spans="1:8" ht="54" customHeight="1">
      <c r="A176" s="25"/>
      <c r="B176" s="132" t="s">
        <v>203</v>
      </c>
      <c r="C176" s="176"/>
      <c r="D176" s="139" t="s">
        <v>204</v>
      </c>
      <c r="E176" s="42">
        <f>E177</f>
        <v>35597.1</v>
      </c>
      <c r="F176" s="42">
        <f>F177</f>
        <v>68533.9</v>
      </c>
      <c r="G176" s="42">
        <f>G177</f>
        <v>68195.5</v>
      </c>
      <c r="H176" s="62">
        <f t="shared" si="19"/>
        <v>99.50622976366441</v>
      </c>
    </row>
    <row r="177" spans="1:8" ht="27" customHeight="1">
      <c r="A177" s="25"/>
      <c r="B177" s="132"/>
      <c r="C177" s="192" t="s">
        <v>3</v>
      </c>
      <c r="D177" s="193" t="s">
        <v>153</v>
      </c>
      <c r="E177" s="42">
        <v>35597.1</v>
      </c>
      <c r="F177" s="13">
        <v>68533.9</v>
      </c>
      <c r="G177" s="13">
        <v>68195.5</v>
      </c>
      <c r="H177" s="62">
        <f t="shared" si="19"/>
        <v>99.50622976366441</v>
      </c>
    </row>
    <row r="178" spans="1:8" ht="67.5" customHeight="1">
      <c r="A178" s="25"/>
      <c r="B178" s="132" t="s">
        <v>205</v>
      </c>
      <c r="C178" s="176"/>
      <c r="D178" s="139" t="s">
        <v>206</v>
      </c>
      <c r="E178" s="42">
        <f>E179</f>
        <v>48017.7</v>
      </c>
      <c r="F178" s="42">
        <f>F179</f>
        <v>25697.6</v>
      </c>
      <c r="G178" s="42">
        <f>G179</f>
        <v>10183.2</v>
      </c>
      <c r="H178" s="62">
        <f t="shared" si="19"/>
        <v>39.62704688375568</v>
      </c>
    </row>
    <row r="179" spans="1:8" ht="27" customHeight="1">
      <c r="A179" s="25"/>
      <c r="B179" s="132"/>
      <c r="C179" s="192" t="s">
        <v>3</v>
      </c>
      <c r="D179" s="193" t="s">
        <v>153</v>
      </c>
      <c r="E179" s="42">
        <v>48017.7</v>
      </c>
      <c r="F179" s="46">
        <v>25697.6</v>
      </c>
      <c r="G179" s="46">
        <v>10183.2</v>
      </c>
      <c r="H179" s="62">
        <f t="shared" si="19"/>
        <v>39.62704688375568</v>
      </c>
    </row>
    <row r="180" spans="1:8" ht="40.5" customHeight="1">
      <c r="A180" s="25"/>
      <c r="B180" s="132" t="s">
        <v>207</v>
      </c>
      <c r="C180" s="176"/>
      <c r="D180" s="139" t="s">
        <v>208</v>
      </c>
      <c r="E180" s="42">
        <f>E181</f>
        <v>2681.5</v>
      </c>
      <c r="F180" s="42">
        <f>F181</f>
        <v>8696.9</v>
      </c>
      <c r="G180" s="42">
        <f>G181</f>
        <v>4676.6</v>
      </c>
      <c r="H180" s="62">
        <f t="shared" si="19"/>
        <v>53.773183548160844</v>
      </c>
    </row>
    <row r="181" spans="1:8" ht="27" customHeight="1">
      <c r="A181" s="25"/>
      <c r="B181" s="176"/>
      <c r="C181" s="192" t="s">
        <v>3</v>
      </c>
      <c r="D181" s="193" t="s">
        <v>153</v>
      </c>
      <c r="E181" s="42">
        <v>2681.5</v>
      </c>
      <c r="F181" s="62">
        <v>8696.9</v>
      </c>
      <c r="G181" s="62">
        <v>4676.6</v>
      </c>
      <c r="H181" s="62">
        <f t="shared" si="19"/>
        <v>53.773183548160844</v>
      </c>
    </row>
    <row r="182" spans="1:8" s="68" customFormat="1" ht="40.5" customHeight="1">
      <c r="A182" s="82"/>
      <c r="B182" s="132" t="s">
        <v>209</v>
      </c>
      <c r="C182" s="176"/>
      <c r="D182" s="139" t="s">
        <v>126</v>
      </c>
      <c r="E182" s="42">
        <f>E183</f>
        <v>38326.8</v>
      </c>
      <c r="F182" s="42">
        <f>F183</f>
        <v>48114.4</v>
      </c>
      <c r="G182" s="42">
        <f>G183</f>
        <v>46861.4</v>
      </c>
      <c r="H182" s="69">
        <f t="shared" si="19"/>
        <v>97.39579003375289</v>
      </c>
    </row>
    <row r="183" spans="1:8" s="68" customFormat="1" ht="27" customHeight="1">
      <c r="A183" s="82"/>
      <c r="B183" s="132"/>
      <c r="C183" s="192" t="s">
        <v>3</v>
      </c>
      <c r="D183" s="193" t="s">
        <v>153</v>
      </c>
      <c r="E183" s="42">
        <v>38326.8</v>
      </c>
      <c r="F183" s="69">
        <v>48114.4</v>
      </c>
      <c r="G183" s="69">
        <v>46861.4</v>
      </c>
      <c r="H183" s="69">
        <f t="shared" si="19"/>
        <v>97.39579003375289</v>
      </c>
    </row>
    <row r="184" spans="1:8" ht="27" customHeight="1">
      <c r="A184" s="25"/>
      <c r="B184" s="132" t="s">
        <v>210</v>
      </c>
      <c r="C184" s="176"/>
      <c r="D184" s="139" t="s">
        <v>211</v>
      </c>
      <c r="E184" s="42">
        <f>E185</f>
        <v>3550</v>
      </c>
      <c r="F184" s="42">
        <f>F185</f>
        <v>3530.1</v>
      </c>
      <c r="G184" s="42">
        <f>G185</f>
        <v>3530.1</v>
      </c>
      <c r="H184" s="62">
        <f t="shared" si="19"/>
        <v>100</v>
      </c>
    </row>
    <row r="185" spans="1:8" ht="27" customHeight="1">
      <c r="A185" s="25"/>
      <c r="B185" s="132"/>
      <c r="C185" s="192" t="s">
        <v>3</v>
      </c>
      <c r="D185" s="193" t="s">
        <v>153</v>
      </c>
      <c r="E185" s="42">
        <v>3550</v>
      </c>
      <c r="F185" s="13">
        <v>3530.1</v>
      </c>
      <c r="G185" s="13">
        <v>3530.1</v>
      </c>
      <c r="H185" s="62">
        <f t="shared" si="19"/>
        <v>100</v>
      </c>
    </row>
    <row r="186" spans="1:8" ht="27" customHeight="1">
      <c r="A186" s="25"/>
      <c r="B186" s="132" t="s">
        <v>212</v>
      </c>
      <c r="C186" s="176"/>
      <c r="D186" s="139" t="s">
        <v>213</v>
      </c>
      <c r="E186" s="42">
        <f>E187</f>
        <v>14886.1</v>
      </c>
      <c r="F186" s="42">
        <f>F187</f>
        <v>16136.8</v>
      </c>
      <c r="G186" s="42">
        <f>G187</f>
        <v>14805.4</v>
      </c>
      <c r="H186" s="62">
        <f t="shared" si="19"/>
        <v>91.74929354023102</v>
      </c>
    </row>
    <row r="187" spans="1:8" ht="27" customHeight="1">
      <c r="A187" s="25"/>
      <c r="B187" s="176"/>
      <c r="C187" s="192" t="s">
        <v>3</v>
      </c>
      <c r="D187" s="193" t="s">
        <v>153</v>
      </c>
      <c r="E187" s="42">
        <v>14886.1</v>
      </c>
      <c r="F187" s="46">
        <v>16136.8</v>
      </c>
      <c r="G187" s="46">
        <v>14805.4</v>
      </c>
      <c r="H187" s="62">
        <f aca="true" t="shared" si="22" ref="H187:H194">G187/F187*100</f>
        <v>91.74929354023102</v>
      </c>
    </row>
    <row r="188" spans="1:8" ht="27" customHeight="1">
      <c r="A188" s="25"/>
      <c r="B188" s="132" t="s">
        <v>535</v>
      </c>
      <c r="C188" s="176"/>
      <c r="D188" s="139" t="s">
        <v>252</v>
      </c>
      <c r="E188" s="42">
        <f>E189+E191</f>
        <v>0</v>
      </c>
      <c r="F188" s="42">
        <f>F189+F191</f>
        <v>7651.6</v>
      </c>
      <c r="G188" s="42">
        <f>G189+G191</f>
        <v>238.4</v>
      </c>
      <c r="H188" s="62">
        <f t="shared" si="22"/>
        <v>3.115688222071201</v>
      </c>
    </row>
    <row r="189" spans="1:8" ht="40.5" customHeight="1">
      <c r="A189" s="25"/>
      <c r="B189" s="132" t="s">
        <v>505</v>
      </c>
      <c r="C189" s="176"/>
      <c r="D189" s="139" t="s">
        <v>506</v>
      </c>
      <c r="E189" s="42">
        <f aca="true" t="shared" si="23" ref="E189:G191">E190</f>
        <v>0</v>
      </c>
      <c r="F189" s="42">
        <f t="shared" si="23"/>
        <v>4831.1</v>
      </c>
      <c r="G189" s="42">
        <f t="shared" si="23"/>
        <v>238.4</v>
      </c>
      <c r="H189" s="62">
        <f t="shared" si="22"/>
        <v>4.934693962037631</v>
      </c>
    </row>
    <row r="190" spans="1:8" ht="54" customHeight="1">
      <c r="A190" s="25"/>
      <c r="B190" s="176"/>
      <c r="C190" s="192" t="s">
        <v>10</v>
      </c>
      <c r="D190" s="139" t="s">
        <v>248</v>
      </c>
      <c r="E190" s="42">
        <v>0</v>
      </c>
      <c r="F190" s="46">
        <v>4831.1</v>
      </c>
      <c r="G190" s="46">
        <v>238.4</v>
      </c>
      <c r="H190" s="62">
        <f t="shared" si="22"/>
        <v>4.934693962037631</v>
      </c>
    </row>
    <row r="191" spans="1:8" ht="94.5" customHeight="1">
      <c r="A191" s="25"/>
      <c r="B191" s="132" t="s">
        <v>646</v>
      </c>
      <c r="C191" s="176"/>
      <c r="D191" s="139" t="s">
        <v>647</v>
      </c>
      <c r="E191" s="42">
        <f t="shared" si="23"/>
        <v>0</v>
      </c>
      <c r="F191" s="42">
        <f t="shared" si="23"/>
        <v>2820.5</v>
      </c>
      <c r="G191" s="42">
        <f t="shared" si="23"/>
        <v>0</v>
      </c>
      <c r="H191" s="62">
        <f>G191/F191*100</f>
        <v>0</v>
      </c>
    </row>
    <row r="192" spans="1:8" ht="54" customHeight="1">
      <c r="A192" s="25"/>
      <c r="B192" s="176"/>
      <c r="C192" s="192" t="s">
        <v>10</v>
      </c>
      <c r="D192" s="139" t="s">
        <v>248</v>
      </c>
      <c r="E192" s="42">
        <v>0</v>
      </c>
      <c r="F192" s="46">
        <v>2820.5</v>
      </c>
      <c r="G192" s="46">
        <v>0</v>
      </c>
      <c r="H192" s="62">
        <f>G192/F192*100</f>
        <v>0</v>
      </c>
    </row>
    <row r="193" spans="1:8" ht="40.5" customHeight="1">
      <c r="A193" s="25"/>
      <c r="B193" s="132" t="s">
        <v>572</v>
      </c>
      <c r="C193" s="176"/>
      <c r="D193" s="139" t="s">
        <v>573</v>
      </c>
      <c r="E193" s="42">
        <f>E194</f>
        <v>0</v>
      </c>
      <c r="F193" s="42">
        <f>F194</f>
        <v>96</v>
      </c>
      <c r="G193" s="42">
        <f>G194</f>
        <v>96</v>
      </c>
      <c r="H193" s="62">
        <f t="shared" si="22"/>
        <v>100</v>
      </c>
    </row>
    <row r="194" spans="1:8" ht="27" customHeight="1">
      <c r="A194" s="25"/>
      <c r="B194" s="176"/>
      <c r="C194" s="192" t="s">
        <v>3</v>
      </c>
      <c r="D194" s="193" t="s">
        <v>153</v>
      </c>
      <c r="E194" s="42">
        <v>0</v>
      </c>
      <c r="F194" s="46">
        <v>96</v>
      </c>
      <c r="G194" s="46">
        <v>96</v>
      </c>
      <c r="H194" s="62">
        <f t="shared" si="22"/>
        <v>100</v>
      </c>
    </row>
    <row r="195" spans="1:8" s="68" customFormat="1" ht="27">
      <c r="A195" s="82" t="s">
        <v>74</v>
      </c>
      <c r="B195" s="146"/>
      <c r="C195" s="201"/>
      <c r="D195" s="202" t="s">
        <v>75</v>
      </c>
      <c r="E195" s="203">
        <f>E196+E219</f>
        <v>3342</v>
      </c>
      <c r="F195" s="203">
        <f>F196+F219</f>
        <v>11089.8</v>
      </c>
      <c r="G195" s="203">
        <f>G196+G219</f>
        <v>5883.1</v>
      </c>
      <c r="H195" s="80">
        <f aca="true" t="shared" si="24" ref="H195:H229">G195/F195*100</f>
        <v>53.04964922721781</v>
      </c>
    </row>
    <row r="196" spans="1:9" s="8" customFormat="1" ht="54" customHeight="1">
      <c r="A196" s="83"/>
      <c r="B196" s="175" t="s">
        <v>214</v>
      </c>
      <c r="C196" s="185"/>
      <c r="D196" s="198" t="s">
        <v>215</v>
      </c>
      <c r="E196" s="171">
        <f>E197+E204</f>
        <v>1300</v>
      </c>
      <c r="F196" s="171">
        <f>F197+F204</f>
        <v>6690.5</v>
      </c>
      <c r="G196" s="171">
        <f>G197+G204</f>
        <v>2585.2</v>
      </c>
      <c r="H196" s="60">
        <f t="shared" si="24"/>
        <v>38.63986249159255</v>
      </c>
      <c r="I196" s="84"/>
    </row>
    <row r="197" spans="1:8" ht="54" customHeight="1">
      <c r="A197" s="25"/>
      <c r="B197" s="176" t="s">
        <v>216</v>
      </c>
      <c r="C197" s="186"/>
      <c r="D197" s="204" t="s">
        <v>217</v>
      </c>
      <c r="E197" s="86">
        <f>E198+E201</f>
        <v>100</v>
      </c>
      <c r="F197" s="86">
        <f>F198+F201</f>
        <v>100</v>
      </c>
      <c r="G197" s="86">
        <f>G198+G201</f>
        <v>100</v>
      </c>
      <c r="H197" s="61">
        <f t="shared" si="24"/>
        <v>100</v>
      </c>
    </row>
    <row r="198" spans="1:8" ht="27" customHeight="1">
      <c r="A198" s="33"/>
      <c r="B198" s="132" t="s">
        <v>218</v>
      </c>
      <c r="C198" s="185"/>
      <c r="D198" s="193" t="s">
        <v>219</v>
      </c>
      <c r="E198" s="42">
        <f>E200+E199</f>
        <v>15</v>
      </c>
      <c r="F198" s="42">
        <f>F200+F199</f>
        <v>15</v>
      </c>
      <c r="G198" s="42">
        <f>G200+G199</f>
        <v>15</v>
      </c>
      <c r="H198" s="62">
        <f t="shared" si="24"/>
        <v>100</v>
      </c>
    </row>
    <row r="199" spans="1:8" s="75" customFormat="1" ht="27" customHeight="1">
      <c r="A199" s="32"/>
      <c r="B199" s="132"/>
      <c r="C199" s="137" t="s">
        <v>3</v>
      </c>
      <c r="D199" s="193" t="s">
        <v>153</v>
      </c>
      <c r="E199" s="42">
        <v>15</v>
      </c>
      <c r="F199" s="42">
        <v>0</v>
      </c>
      <c r="G199" s="42">
        <v>0</v>
      </c>
      <c r="H199" s="62"/>
    </row>
    <row r="200" spans="1:8" ht="40.5" customHeight="1">
      <c r="A200" s="25"/>
      <c r="B200" s="132"/>
      <c r="C200" s="192" t="s">
        <v>8</v>
      </c>
      <c r="D200" s="193" t="s">
        <v>9</v>
      </c>
      <c r="E200" s="42">
        <v>0</v>
      </c>
      <c r="F200" s="56">
        <v>15</v>
      </c>
      <c r="G200" s="56">
        <v>15</v>
      </c>
      <c r="H200" s="62">
        <f t="shared" si="24"/>
        <v>100</v>
      </c>
    </row>
    <row r="201" spans="1:8" ht="27" customHeight="1">
      <c r="A201" s="25"/>
      <c r="B201" s="132" t="s">
        <v>220</v>
      </c>
      <c r="C201" s="185"/>
      <c r="D201" s="193" t="s">
        <v>221</v>
      </c>
      <c r="E201" s="42">
        <f>E203+E202</f>
        <v>85</v>
      </c>
      <c r="F201" s="42">
        <f>F203+F202</f>
        <v>85</v>
      </c>
      <c r="G201" s="42">
        <f>G203+G202</f>
        <v>85</v>
      </c>
      <c r="H201" s="62">
        <f t="shared" si="24"/>
        <v>100</v>
      </c>
    </row>
    <row r="202" spans="1:8" s="75" customFormat="1" ht="27" customHeight="1">
      <c r="A202" s="288"/>
      <c r="B202" s="132"/>
      <c r="C202" s="137" t="s">
        <v>3</v>
      </c>
      <c r="D202" s="193" t="s">
        <v>153</v>
      </c>
      <c r="E202" s="42">
        <v>85</v>
      </c>
      <c r="F202" s="42">
        <v>0</v>
      </c>
      <c r="G202" s="42">
        <v>0</v>
      </c>
      <c r="H202" s="62"/>
    </row>
    <row r="203" spans="1:8" ht="40.5" customHeight="1">
      <c r="A203" s="25"/>
      <c r="B203" s="132"/>
      <c r="C203" s="192" t="s">
        <v>8</v>
      </c>
      <c r="D203" s="193" t="s">
        <v>9</v>
      </c>
      <c r="E203" s="42">
        <v>0</v>
      </c>
      <c r="F203" s="56">
        <v>85</v>
      </c>
      <c r="G203" s="56">
        <v>85</v>
      </c>
      <c r="H203" s="62">
        <f t="shared" si="24"/>
        <v>100</v>
      </c>
    </row>
    <row r="204" spans="1:12" ht="67.5">
      <c r="A204" s="33"/>
      <c r="B204" s="176" t="s">
        <v>222</v>
      </c>
      <c r="C204" s="205"/>
      <c r="D204" s="204" t="s">
        <v>223</v>
      </c>
      <c r="E204" s="86">
        <f>E205+E208+E215+E217+E211+E213</f>
        <v>1200</v>
      </c>
      <c r="F204" s="86">
        <f>F205+F208+F215+F217+F211+F213</f>
        <v>6590.5</v>
      </c>
      <c r="G204" s="86">
        <f>G205+G208+G215+G217+G211+G213</f>
        <v>2485.2</v>
      </c>
      <c r="H204" s="61">
        <f t="shared" si="24"/>
        <v>37.70882330627418</v>
      </c>
      <c r="L204" t="s">
        <v>613</v>
      </c>
    </row>
    <row r="205" spans="1:8" ht="81" customHeight="1">
      <c r="A205" s="25"/>
      <c r="B205" s="132" t="s">
        <v>224</v>
      </c>
      <c r="C205" s="175"/>
      <c r="D205" s="193" t="s">
        <v>225</v>
      </c>
      <c r="E205" s="42">
        <f>E206+E207</f>
        <v>120</v>
      </c>
      <c r="F205" s="42">
        <f>F206+F207</f>
        <v>120</v>
      </c>
      <c r="G205" s="42">
        <f>G206+G207</f>
        <v>120</v>
      </c>
      <c r="H205" s="62">
        <f t="shared" si="24"/>
        <v>100</v>
      </c>
    </row>
    <row r="206" spans="1:8" ht="27" customHeight="1">
      <c r="A206" s="25"/>
      <c r="B206" s="132"/>
      <c r="C206" s="192" t="s">
        <v>3</v>
      </c>
      <c r="D206" s="193" t="s">
        <v>153</v>
      </c>
      <c r="E206" s="42">
        <v>120</v>
      </c>
      <c r="F206" s="56">
        <v>20</v>
      </c>
      <c r="G206" s="56">
        <v>20</v>
      </c>
      <c r="H206" s="62">
        <f t="shared" si="24"/>
        <v>100</v>
      </c>
    </row>
    <row r="207" spans="1:8" ht="40.5" customHeight="1">
      <c r="A207" s="25"/>
      <c r="B207" s="132"/>
      <c r="C207" s="192" t="s">
        <v>8</v>
      </c>
      <c r="D207" s="193" t="s">
        <v>9</v>
      </c>
      <c r="E207" s="42">
        <v>0</v>
      </c>
      <c r="F207" s="56">
        <v>100</v>
      </c>
      <c r="G207" s="56">
        <v>100</v>
      </c>
      <c r="H207" s="62">
        <f t="shared" si="24"/>
        <v>100</v>
      </c>
    </row>
    <row r="208" spans="1:8" ht="40.5" customHeight="1">
      <c r="A208" s="33"/>
      <c r="B208" s="132" t="s">
        <v>226</v>
      </c>
      <c r="C208" s="192"/>
      <c r="D208" s="193" t="s">
        <v>227</v>
      </c>
      <c r="E208" s="42">
        <f>E210+E209</f>
        <v>305</v>
      </c>
      <c r="F208" s="42">
        <f>F210+F209</f>
        <v>305</v>
      </c>
      <c r="G208" s="42">
        <f>G210+G209</f>
        <v>305</v>
      </c>
      <c r="H208" s="62">
        <f t="shared" si="24"/>
        <v>100</v>
      </c>
    </row>
    <row r="209" spans="1:8" ht="27" customHeight="1">
      <c r="A209" s="33"/>
      <c r="B209" s="132"/>
      <c r="C209" s="192" t="s">
        <v>3</v>
      </c>
      <c r="D209" s="193" t="s">
        <v>153</v>
      </c>
      <c r="E209" s="42">
        <v>305</v>
      </c>
      <c r="F209" s="42">
        <v>0</v>
      </c>
      <c r="G209" s="42">
        <v>0</v>
      </c>
      <c r="H209" s="62"/>
    </row>
    <row r="210" spans="1:8" ht="40.5" customHeight="1">
      <c r="A210" s="33"/>
      <c r="B210" s="176"/>
      <c r="C210" s="192" t="s">
        <v>8</v>
      </c>
      <c r="D210" s="193" t="s">
        <v>9</v>
      </c>
      <c r="E210" s="42">
        <v>0</v>
      </c>
      <c r="F210" s="62">
        <v>305</v>
      </c>
      <c r="G210" s="62">
        <v>305</v>
      </c>
      <c r="H210" s="62">
        <f t="shared" si="24"/>
        <v>100</v>
      </c>
    </row>
    <row r="211" spans="1:8" ht="47.25" customHeight="1">
      <c r="A211" s="33"/>
      <c r="B211" s="132" t="s">
        <v>630</v>
      </c>
      <c r="C211" s="192"/>
      <c r="D211" s="193" t="s">
        <v>631</v>
      </c>
      <c r="E211" s="42">
        <f>E212</f>
        <v>0</v>
      </c>
      <c r="F211" s="42">
        <f>F212</f>
        <v>3989</v>
      </c>
      <c r="G211" s="42">
        <f>G212</f>
        <v>0</v>
      </c>
      <c r="H211" s="62">
        <f>G211/F211*100</f>
        <v>0</v>
      </c>
    </row>
    <row r="212" spans="1:8" ht="13.5" customHeight="1">
      <c r="A212" s="33"/>
      <c r="B212" s="132"/>
      <c r="C212" s="192" t="s">
        <v>4</v>
      </c>
      <c r="D212" s="193" t="s">
        <v>5</v>
      </c>
      <c r="E212" s="42">
        <v>0</v>
      </c>
      <c r="F212" s="62">
        <v>3989</v>
      </c>
      <c r="G212" s="62">
        <v>0</v>
      </c>
      <c r="H212" s="62">
        <f>G212/F212*100</f>
        <v>0</v>
      </c>
    </row>
    <row r="213" spans="1:8" ht="57" customHeight="1">
      <c r="A213" s="33"/>
      <c r="B213" s="132" t="s">
        <v>632</v>
      </c>
      <c r="C213" s="192"/>
      <c r="D213" s="193" t="s">
        <v>633</v>
      </c>
      <c r="E213" s="42">
        <f>E214</f>
        <v>0</v>
      </c>
      <c r="F213" s="42">
        <f>F214</f>
        <v>1401.5</v>
      </c>
      <c r="G213" s="42">
        <f>G214</f>
        <v>1401.5</v>
      </c>
      <c r="H213" s="62">
        <f>G213/F213*100</f>
        <v>100</v>
      </c>
    </row>
    <row r="214" spans="1:8" ht="13.5" customHeight="1">
      <c r="A214" s="33"/>
      <c r="B214" s="132"/>
      <c r="C214" s="192" t="s">
        <v>4</v>
      </c>
      <c r="D214" s="193" t="s">
        <v>5</v>
      </c>
      <c r="E214" s="42">
        <v>0</v>
      </c>
      <c r="F214" s="62">
        <v>1401.5</v>
      </c>
      <c r="G214" s="62">
        <v>1401.5</v>
      </c>
      <c r="H214" s="62">
        <f>G214/F214*100</f>
        <v>100</v>
      </c>
    </row>
    <row r="215" spans="1:8" ht="40.5" customHeight="1">
      <c r="A215" s="33"/>
      <c r="B215" s="132" t="s">
        <v>228</v>
      </c>
      <c r="C215" s="192"/>
      <c r="D215" s="193" t="s">
        <v>229</v>
      </c>
      <c r="E215" s="42">
        <f>E216</f>
        <v>400</v>
      </c>
      <c r="F215" s="42">
        <f>F216</f>
        <v>400</v>
      </c>
      <c r="G215" s="42">
        <f>G216</f>
        <v>283.7</v>
      </c>
      <c r="H215" s="62">
        <f t="shared" si="24"/>
        <v>70.925</v>
      </c>
    </row>
    <row r="216" spans="1:8" ht="13.5" customHeight="1">
      <c r="A216" s="33"/>
      <c r="B216" s="132"/>
      <c r="C216" s="192" t="s">
        <v>4</v>
      </c>
      <c r="D216" s="193" t="s">
        <v>5</v>
      </c>
      <c r="E216" s="42">
        <v>400</v>
      </c>
      <c r="F216" s="62">
        <v>400</v>
      </c>
      <c r="G216" s="62">
        <v>283.7</v>
      </c>
      <c r="H216" s="62">
        <f t="shared" si="24"/>
        <v>70.925</v>
      </c>
    </row>
    <row r="217" spans="1:8" ht="27" customHeight="1">
      <c r="A217" s="33"/>
      <c r="B217" s="132" t="s">
        <v>230</v>
      </c>
      <c r="C217" s="192"/>
      <c r="D217" s="193" t="s">
        <v>231</v>
      </c>
      <c r="E217" s="42">
        <f>E218</f>
        <v>375</v>
      </c>
      <c r="F217" s="42">
        <f>F218</f>
        <v>375</v>
      </c>
      <c r="G217" s="42">
        <f>G218</f>
        <v>375</v>
      </c>
      <c r="H217" s="62">
        <f t="shared" si="24"/>
        <v>100</v>
      </c>
    </row>
    <row r="218" spans="1:8" ht="40.5" customHeight="1">
      <c r="A218" s="33"/>
      <c r="B218" s="132"/>
      <c r="C218" s="132" t="s">
        <v>8</v>
      </c>
      <c r="D218" s="134" t="s">
        <v>9</v>
      </c>
      <c r="E218" s="42">
        <v>375</v>
      </c>
      <c r="F218" s="62">
        <v>375</v>
      </c>
      <c r="G218" s="62">
        <v>375</v>
      </c>
      <c r="H218" s="62">
        <f t="shared" si="24"/>
        <v>100</v>
      </c>
    </row>
    <row r="219" spans="1:8" s="68" customFormat="1" ht="13.5" customHeight="1">
      <c r="A219" s="33"/>
      <c r="B219" s="140" t="s">
        <v>146</v>
      </c>
      <c r="C219" s="173"/>
      <c r="D219" s="174" t="s">
        <v>147</v>
      </c>
      <c r="E219" s="206">
        <f>E220</f>
        <v>2042</v>
      </c>
      <c r="F219" s="206">
        <f>F220</f>
        <v>4399.3</v>
      </c>
      <c r="G219" s="206">
        <f>G220</f>
        <v>3297.9</v>
      </c>
      <c r="H219" s="73">
        <f t="shared" si="24"/>
        <v>74.96419884981702</v>
      </c>
    </row>
    <row r="220" spans="1:8" s="117" customFormat="1" ht="67.5">
      <c r="A220" s="6"/>
      <c r="B220" s="162" t="s">
        <v>186</v>
      </c>
      <c r="C220" s="186"/>
      <c r="D220" s="187" t="s">
        <v>159</v>
      </c>
      <c r="E220" s="203">
        <f>E221+E223+E225</f>
        <v>2042</v>
      </c>
      <c r="F220" s="203">
        <f>F221+F223+F225</f>
        <v>4399.3</v>
      </c>
      <c r="G220" s="203">
        <f>G221+G223+G225</f>
        <v>3297.9</v>
      </c>
      <c r="H220" s="116">
        <f t="shared" si="24"/>
        <v>74.96419884981702</v>
      </c>
    </row>
    <row r="221" spans="1:8" s="68" customFormat="1" ht="27" customHeight="1">
      <c r="A221" s="85"/>
      <c r="B221" s="146" t="s">
        <v>232</v>
      </c>
      <c r="C221" s="137"/>
      <c r="D221" s="138" t="s">
        <v>65</v>
      </c>
      <c r="E221" s="207">
        <f>E222</f>
        <v>222</v>
      </c>
      <c r="F221" s="207">
        <f>F222</f>
        <v>1231</v>
      </c>
      <c r="G221" s="207">
        <f>G222</f>
        <v>961.7</v>
      </c>
      <c r="H221" s="67">
        <f t="shared" si="24"/>
        <v>78.12347684809099</v>
      </c>
    </row>
    <row r="222" spans="1:8" ht="27" customHeight="1">
      <c r="A222" s="30"/>
      <c r="B222" s="140"/>
      <c r="C222" s="135" t="s">
        <v>3</v>
      </c>
      <c r="D222" s="136" t="s">
        <v>153</v>
      </c>
      <c r="E222" s="42">
        <v>222</v>
      </c>
      <c r="F222" s="16">
        <f>574.9+656.1</f>
        <v>1231</v>
      </c>
      <c r="G222" s="16">
        <f>510.4+451.3</f>
        <v>961.7</v>
      </c>
      <c r="H222" s="46">
        <f t="shared" si="24"/>
        <v>78.12347684809099</v>
      </c>
    </row>
    <row r="223" spans="1:8" ht="102">
      <c r="A223" s="30"/>
      <c r="B223" s="146" t="s">
        <v>233</v>
      </c>
      <c r="C223" s="137"/>
      <c r="D223" s="138" t="s">
        <v>234</v>
      </c>
      <c r="E223" s="42">
        <f>E224</f>
        <v>1820</v>
      </c>
      <c r="F223" s="42">
        <f>F224</f>
        <v>2509.8</v>
      </c>
      <c r="G223" s="42">
        <f>G224</f>
        <v>1969.3</v>
      </c>
      <c r="H223" s="46">
        <f t="shared" si="24"/>
        <v>78.46441947565542</v>
      </c>
    </row>
    <row r="224" spans="1:8" ht="30" customHeight="1">
      <c r="A224" s="30"/>
      <c r="B224" s="140"/>
      <c r="C224" s="135" t="s">
        <v>3</v>
      </c>
      <c r="D224" s="136" t="s">
        <v>153</v>
      </c>
      <c r="E224" s="42">
        <v>1820</v>
      </c>
      <c r="F224" s="16">
        <f>559.8+1950</f>
        <v>2509.8</v>
      </c>
      <c r="G224" s="16">
        <f>19.3+1950</f>
        <v>1969.3</v>
      </c>
      <c r="H224" s="46">
        <f t="shared" si="24"/>
        <v>78.46441947565542</v>
      </c>
    </row>
    <row r="225" spans="1:8" ht="105" customHeight="1">
      <c r="A225" s="30"/>
      <c r="B225" s="146" t="s">
        <v>586</v>
      </c>
      <c r="C225" s="137"/>
      <c r="D225" s="138" t="s">
        <v>585</v>
      </c>
      <c r="E225" s="42">
        <f>E226</f>
        <v>0</v>
      </c>
      <c r="F225" s="42">
        <f>F226</f>
        <v>658.5</v>
      </c>
      <c r="G225" s="42">
        <f>G226</f>
        <v>366.9</v>
      </c>
      <c r="H225" s="46">
        <f t="shared" si="24"/>
        <v>55.71753986332574</v>
      </c>
    </row>
    <row r="226" spans="1:8" ht="30" customHeight="1">
      <c r="A226" s="30"/>
      <c r="B226" s="140"/>
      <c r="C226" s="135" t="s">
        <v>3</v>
      </c>
      <c r="D226" s="136" t="s">
        <v>153</v>
      </c>
      <c r="E226" s="42">
        <v>0</v>
      </c>
      <c r="F226" s="16">
        <v>658.5</v>
      </c>
      <c r="G226" s="16">
        <v>366.9</v>
      </c>
      <c r="H226" s="46">
        <f t="shared" si="24"/>
        <v>55.71753986332574</v>
      </c>
    </row>
    <row r="227" spans="1:8" ht="13.5" customHeight="1">
      <c r="A227" s="4" t="s">
        <v>92</v>
      </c>
      <c r="B227" s="10"/>
      <c r="C227" s="5"/>
      <c r="D227" s="49" t="s">
        <v>93</v>
      </c>
      <c r="E227" s="11">
        <f>E228+E249+E265+E300</f>
        <v>1189908.3</v>
      </c>
      <c r="F227" s="11">
        <f>F228+F249+F265+F300</f>
        <v>2309869.3</v>
      </c>
      <c r="G227" s="11">
        <f>G228+G249+G265+G300</f>
        <v>282097</v>
      </c>
      <c r="H227" s="60">
        <f t="shared" si="24"/>
        <v>12.212682336615325</v>
      </c>
    </row>
    <row r="228" spans="1:8" s="68" customFormat="1" ht="13.5">
      <c r="A228" s="85" t="s">
        <v>94</v>
      </c>
      <c r="B228" s="141"/>
      <c r="C228" s="208"/>
      <c r="D228" s="209" t="s">
        <v>95</v>
      </c>
      <c r="E228" s="12">
        <f>E229+E241</f>
        <v>1050064.2</v>
      </c>
      <c r="F228" s="12">
        <f>F229+F241</f>
        <v>2080367.9</v>
      </c>
      <c r="G228" s="12">
        <f>G229+G241</f>
        <v>76938.1</v>
      </c>
      <c r="H228" s="80">
        <f t="shared" si="24"/>
        <v>3.6982929798138118</v>
      </c>
    </row>
    <row r="229" spans="1:8" ht="27" customHeight="1">
      <c r="A229" s="6"/>
      <c r="B229" s="188" t="s">
        <v>188</v>
      </c>
      <c r="C229" s="188"/>
      <c r="D229" s="189" t="s">
        <v>189</v>
      </c>
      <c r="E229" s="72">
        <f>E230</f>
        <v>50064.2</v>
      </c>
      <c r="F229" s="72">
        <f>F230</f>
        <v>60038.4</v>
      </c>
      <c r="G229" s="72">
        <f>G230</f>
        <v>56782.8</v>
      </c>
      <c r="H229" s="60">
        <f t="shared" si="24"/>
        <v>94.57747041893188</v>
      </c>
    </row>
    <row r="230" spans="1:8" ht="13.5">
      <c r="A230" s="6"/>
      <c r="B230" s="176" t="s">
        <v>235</v>
      </c>
      <c r="C230" s="210"/>
      <c r="D230" s="211" t="s">
        <v>236</v>
      </c>
      <c r="E230" s="79">
        <f>E231+E233+E235+E237+E239</f>
        <v>50064.2</v>
      </c>
      <c r="F230" s="79">
        <f>F231+F233+F235+F237+F239</f>
        <v>60038.4</v>
      </c>
      <c r="G230" s="79">
        <f>G231+G233+G235+G237+G239</f>
        <v>56782.8</v>
      </c>
      <c r="H230" s="116">
        <f aca="true" t="shared" si="25" ref="H230:H240">G230/F230*100</f>
        <v>94.57747041893188</v>
      </c>
    </row>
    <row r="231" spans="1:8" ht="40.5" customHeight="1">
      <c r="A231" s="6"/>
      <c r="B231" s="132" t="s">
        <v>237</v>
      </c>
      <c r="C231" s="212"/>
      <c r="D231" s="213" t="s">
        <v>238</v>
      </c>
      <c r="E231" s="42">
        <f>E232</f>
        <v>1350</v>
      </c>
      <c r="F231" s="42">
        <f>F232</f>
        <v>1418.6</v>
      </c>
      <c r="G231" s="42">
        <f>G232</f>
        <v>1091.1</v>
      </c>
      <c r="H231" s="46">
        <f t="shared" si="25"/>
        <v>76.91385873396305</v>
      </c>
    </row>
    <row r="232" spans="1:8" ht="27" customHeight="1">
      <c r="A232" s="6"/>
      <c r="B232" s="132"/>
      <c r="C232" s="192" t="s">
        <v>3</v>
      </c>
      <c r="D232" s="193" t="s">
        <v>153</v>
      </c>
      <c r="E232" s="42">
        <v>1350</v>
      </c>
      <c r="F232" s="46">
        <v>1418.6</v>
      </c>
      <c r="G232" s="46">
        <v>1091.1</v>
      </c>
      <c r="H232" s="46">
        <f t="shared" si="25"/>
        <v>76.91385873396305</v>
      </c>
    </row>
    <row r="233" spans="1:8" ht="54" customHeight="1">
      <c r="A233" s="6"/>
      <c r="B233" s="132" t="s">
        <v>239</v>
      </c>
      <c r="C233" s="212"/>
      <c r="D233" s="213" t="s">
        <v>538</v>
      </c>
      <c r="E233" s="42">
        <f>E234</f>
        <v>5000</v>
      </c>
      <c r="F233" s="42">
        <f>F234</f>
        <v>11295.2</v>
      </c>
      <c r="G233" s="42">
        <f>G234</f>
        <v>9039.7</v>
      </c>
      <c r="H233" s="46">
        <f t="shared" si="25"/>
        <v>80.03134074651179</v>
      </c>
    </row>
    <row r="234" spans="1:8" ht="27" customHeight="1">
      <c r="A234" s="6"/>
      <c r="B234" s="132"/>
      <c r="C234" s="192" t="s">
        <v>3</v>
      </c>
      <c r="D234" s="193" t="s">
        <v>153</v>
      </c>
      <c r="E234" s="42">
        <v>5000</v>
      </c>
      <c r="F234" s="46">
        <v>11295.2</v>
      </c>
      <c r="G234" s="46">
        <v>9039.7</v>
      </c>
      <c r="H234" s="46">
        <f t="shared" si="25"/>
        <v>80.03134074651179</v>
      </c>
    </row>
    <row r="235" spans="1:8" ht="27" customHeight="1">
      <c r="A235" s="6"/>
      <c r="B235" s="132" t="s">
        <v>240</v>
      </c>
      <c r="C235" s="212"/>
      <c r="D235" s="213" t="s">
        <v>241</v>
      </c>
      <c r="E235" s="42">
        <f>E236</f>
        <v>22107.1</v>
      </c>
      <c r="F235" s="42">
        <f>F236</f>
        <v>0</v>
      </c>
      <c r="G235" s="42">
        <f>G236</f>
        <v>0</v>
      </c>
      <c r="H235" s="46"/>
    </row>
    <row r="236" spans="1:8" ht="13.5">
      <c r="A236" s="6"/>
      <c r="B236" s="132"/>
      <c r="C236" s="192" t="s">
        <v>4</v>
      </c>
      <c r="D236" s="193" t="s">
        <v>5</v>
      </c>
      <c r="E236" s="42">
        <v>22107.1</v>
      </c>
      <c r="F236" s="46">
        <v>0</v>
      </c>
      <c r="G236" s="46">
        <v>0</v>
      </c>
      <c r="H236" s="46"/>
    </row>
    <row r="237" spans="1:8" ht="27" customHeight="1">
      <c r="A237" s="6"/>
      <c r="B237" s="132" t="s">
        <v>242</v>
      </c>
      <c r="C237" s="212"/>
      <c r="D237" s="213" t="s">
        <v>243</v>
      </c>
      <c r="E237" s="42">
        <f>E238</f>
        <v>20607.1</v>
      </c>
      <c r="F237" s="42">
        <f>F238</f>
        <v>46324.6</v>
      </c>
      <c r="G237" s="42">
        <f>G238</f>
        <v>45674.2</v>
      </c>
      <c r="H237" s="46">
        <f t="shared" si="25"/>
        <v>98.59599435289242</v>
      </c>
    </row>
    <row r="238" spans="1:8" ht="13.5">
      <c r="A238" s="6"/>
      <c r="B238" s="132"/>
      <c r="C238" s="192" t="s">
        <v>4</v>
      </c>
      <c r="D238" s="193" t="s">
        <v>5</v>
      </c>
      <c r="E238" s="42">
        <v>20607.1</v>
      </c>
      <c r="F238" s="62">
        <v>46324.6</v>
      </c>
      <c r="G238" s="62">
        <v>45674.2</v>
      </c>
      <c r="H238" s="46">
        <f t="shared" si="25"/>
        <v>98.59599435289242</v>
      </c>
    </row>
    <row r="239" spans="1:8" ht="54" customHeight="1">
      <c r="A239" s="6"/>
      <c r="B239" s="132" t="s">
        <v>244</v>
      </c>
      <c r="C239" s="212"/>
      <c r="D239" s="213" t="s">
        <v>245</v>
      </c>
      <c r="E239" s="42">
        <f>E240</f>
        <v>1000</v>
      </c>
      <c r="F239" s="42">
        <f>F240</f>
        <v>1000</v>
      </c>
      <c r="G239" s="42">
        <f>G240</f>
        <v>977.8</v>
      </c>
      <c r="H239" s="46">
        <f t="shared" si="25"/>
        <v>97.78</v>
      </c>
    </row>
    <row r="240" spans="1:8" ht="13.5">
      <c r="A240" s="6"/>
      <c r="B240" s="214"/>
      <c r="C240" s="192" t="s">
        <v>4</v>
      </c>
      <c r="D240" s="193" t="s">
        <v>5</v>
      </c>
      <c r="E240" s="42">
        <v>1000</v>
      </c>
      <c r="F240" s="62">
        <v>1000</v>
      </c>
      <c r="G240" s="62">
        <v>977.8</v>
      </c>
      <c r="H240" s="46">
        <f t="shared" si="25"/>
        <v>97.78</v>
      </c>
    </row>
    <row r="241" spans="1:8" ht="13.5" customHeight="1">
      <c r="A241" s="4"/>
      <c r="B241" s="140" t="s">
        <v>146</v>
      </c>
      <c r="C241" s="173"/>
      <c r="D241" s="174" t="s">
        <v>147</v>
      </c>
      <c r="E241" s="206">
        <f>E242</f>
        <v>1000000</v>
      </c>
      <c r="F241" s="206">
        <f aca="true" t="shared" si="26" ref="F241:G247">F242</f>
        <v>2020329.5</v>
      </c>
      <c r="G241" s="206">
        <f t="shared" si="26"/>
        <v>20155.300000000003</v>
      </c>
      <c r="H241" s="60">
        <f aca="true" t="shared" si="27" ref="H241:H264">G241/F241*100</f>
        <v>0.9976243974064628</v>
      </c>
    </row>
    <row r="242" spans="1:8" s="117" customFormat="1" ht="67.5">
      <c r="A242" s="215"/>
      <c r="B242" s="176" t="s">
        <v>158</v>
      </c>
      <c r="C242" s="176"/>
      <c r="D242" s="196" t="s">
        <v>159</v>
      </c>
      <c r="E242" s="203">
        <f>E247+E245+E243</f>
        <v>1000000</v>
      </c>
      <c r="F242" s="203">
        <f>F247+F245+F243</f>
        <v>2020329.5</v>
      </c>
      <c r="G242" s="203">
        <f>G247+G245+G243</f>
        <v>20155.300000000003</v>
      </c>
      <c r="H242" s="61">
        <f t="shared" si="27"/>
        <v>0.9976243974064628</v>
      </c>
    </row>
    <row r="243" spans="1:8" ht="54" customHeight="1">
      <c r="A243" s="4"/>
      <c r="B243" s="146" t="s">
        <v>533</v>
      </c>
      <c r="C243" s="137"/>
      <c r="D243" s="138" t="s">
        <v>534</v>
      </c>
      <c r="E243" s="207">
        <f>E244</f>
        <v>0</v>
      </c>
      <c r="F243" s="207">
        <f t="shared" si="26"/>
        <v>9131.6</v>
      </c>
      <c r="G243" s="207">
        <f t="shared" si="26"/>
        <v>9131.6</v>
      </c>
      <c r="H243" s="62">
        <f t="shared" si="27"/>
        <v>100</v>
      </c>
    </row>
    <row r="244" spans="1:8" ht="54" customHeight="1">
      <c r="A244" s="4"/>
      <c r="B244" s="140"/>
      <c r="C244" s="192" t="s">
        <v>10</v>
      </c>
      <c r="D244" s="193" t="s">
        <v>248</v>
      </c>
      <c r="E244" s="42">
        <v>0</v>
      </c>
      <c r="F244" s="13">
        <v>9131.6</v>
      </c>
      <c r="G244" s="13">
        <v>9131.6</v>
      </c>
      <c r="H244" s="62">
        <f t="shared" si="27"/>
        <v>100</v>
      </c>
    </row>
    <row r="245" spans="1:8" ht="13.5" customHeight="1">
      <c r="A245" s="4"/>
      <c r="B245" s="146" t="s">
        <v>558</v>
      </c>
      <c r="C245" s="137"/>
      <c r="D245" s="138" t="s">
        <v>559</v>
      </c>
      <c r="E245" s="207">
        <f>E246</f>
        <v>0</v>
      </c>
      <c r="F245" s="207">
        <f t="shared" si="26"/>
        <v>11197.9</v>
      </c>
      <c r="G245" s="207">
        <f t="shared" si="26"/>
        <v>11023.7</v>
      </c>
      <c r="H245" s="62">
        <f t="shared" si="27"/>
        <v>98.4443511729878</v>
      </c>
    </row>
    <row r="246" spans="1:8" ht="27" customHeight="1">
      <c r="A246" s="4"/>
      <c r="B246" s="140"/>
      <c r="C246" s="192" t="s">
        <v>3</v>
      </c>
      <c r="D246" s="193" t="s">
        <v>153</v>
      </c>
      <c r="E246" s="42">
        <v>0</v>
      </c>
      <c r="F246" s="13">
        <v>11197.9</v>
      </c>
      <c r="G246" s="13">
        <v>11023.7</v>
      </c>
      <c r="H246" s="62">
        <f t="shared" si="27"/>
        <v>98.4443511729878</v>
      </c>
    </row>
    <row r="247" spans="1:8" ht="40.5" customHeight="1">
      <c r="A247" s="4"/>
      <c r="B247" s="146" t="s">
        <v>246</v>
      </c>
      <c r="C247" s="137"/>
      <c r="D247" s="138" t="s">
        <v>247</v>
      </c>
      <c r="E247" s="207">
        <f>E248</f>
        <v>1000000</v>
      </c>
      <c r="F247" s="207">
        <f t="shared" si="26"/>
        <v>2000000</v>
      </c>
      <c r="G247" s="207">
        <f t="shared" si="26"/>
        <v>0</v>
      </c>
      <c r="H247" s="62">
        <f t="shared" si="27"/>
        <v>0</v>
      </c>
    </row>
    <row r="248" spans="1:8" ht="54" customHeight="1">
      <c r="A248" s="4"/>
      <c r="B248" s="140"/>
      <c r="C248" s="132" t="s">
        <v>10</v>
      </c>
      <c r="D248" s="139" t="s">
        <v>248</v>
      </c>
      <c r="E248" s="42">
        <v>1000000</v>
      </c>
      <c r="F248" s="13">
        <v>2000000</v>
      </c>
      <c r="G248" s="13">
        <v>0</v>
      </c>
      <c r="H248" s="62">
        <f t="shared" si="27"/>
        <v>0</v>
      </c>
    </row>
    <row r="249" spans="1:8" s="68" customFormat="1" ht="13.5">
      <c r="A249" s="85" t="s">
        <v>96</v>
      </c>
      <c r="B249" s="176"/>
      <c r="C249" s="212"/>
      <c r="D249" s="211" t="s">
        <v>97</v>
      </c>
      <c r="E249" s="79">
        <f>E250+E258</f>
        <v>9800</v>
      </c>
      <c r="F249" s="79">
        <f>F250+F258</f>
        <v>13133.6</v>
      </c>
      <c r="G249" s="79">
        <f>G250+G258</f>
        <v>6653.6</v>
      </c>
      <c r="H249" s="80">
        <f t="shared" si="27"/>
        <v>50.6609002862886</v>
      </c>
    </row>
    <row r="250" spans="1:8" ht="27" customHeight="1">
      <c r="A250" s="6"/>
      <c r="B250" s="175" t="s">
        <v>188</v>
      </c>
      <c r="C250" s="188"/>
      <c r="D250" s="189" t="s">
        <v>189</v>
      </c>
      <c r="E250" s="72">
        <f>E254+E251</f>
        <v>9800</v>
      </c>
      <c r="F250" s="72">
        <f>F254+F251</f>
        <v>6405.5</v>
      </c>
      <c r="G250" s="72">
        <f>G254+G251</f>
        <v>6157.3</v>
      </c>
      <c r="H250" s="44">
        <f t="shared" si="27"/>
        <v>96.12520490203732</v>
      </c>
    </row>
    <row r="251" spans="1:8" ht="13.5">
      <c r="A251" s="6"/>
      <c r="B251" s="176" t="s">
        <v>235</v>
      </c>
      <c r="C251" s="176"/>
      <c r="D251" s="196" t="s">
        <v>601</v>
      </c>
      <c r="E251" s="79">
        <f aca="true" t="shared" si="28" ref="E251:G252">E252</f>
        <v>0</v>
      </c>
      <c r="F251" s="79">
        <f t="shared" si="28"/>
        <v>336.1</v>
      </c>
      <c r="G251" s="79">
        <f t="shared" si="28"/>
        <v>336.1</v>
      </c>
      <c r="H251" s="116">
        <f t="shared" si="27"/>
        <v>100</v>
      </c>
    </row>
    <row r="252" spans="1:8" ht="27" customHeight="1">
      <c r="A252" s="6"/>
      <c r="B252" s="132" t="s">
        <v>602</v>
      </c>
      <c r="C252" s="132"/>
      <c r="D252" s="139" t="s">
        <v>603</v>
      </c>
      <c r="E252" s="42">
        <f t="shared" si="28"/>
        <v>0</v>
      </c>
      <c r="F252" s="42">
        <f t="shared" si="28"/>
        <v>336.1</v>
      </c>
      <c r="G252" s="42">
        <f t="shared" si="28"/>
        <v>336.1</v>
      </c>
      <c r="H252" s="46">
        <f t="shared" si="27"/>
        <v>100</v>
      </c>
    </row>
    <row r="253" spans="1:8" ht="13.5" customHeight="1">
      <c r="A253" s="6"/>
      <c r="B253" s="176"/>
      <c r="C253" s="132" t="s">
        <v>4</v>
      </c>
      <c r="D253" s="139" t="s">
        <v>5</v>
      </c>
      <c r="E253" s="42">
        <v>0</v>
      </c>
      <c r="F253" s="16">
        <v>336.1</v>
      </c>
      <c r="G253" s="16">
        <v>336.1</v>
      </c>
      <c r="H253" s="62">
        <f t="shared" si="27"/>
        <v>100</v>
      </c>
    </row>
    <row r="254" spans="1:8" ht="40.5">
      <c r="A254" s="6"/>
      <c r="B254" s="176" t="s">
        <v>249</v>
      </c>
      <c r="C254" s="176"/>
      <c r="D254" s="196" t="s">
        <v>250</v>
      </c>
      <c r="E254" s="79">
        <f>E255</f>
        <v>9800</v>
      </c>
      <c r="F254" s="79">
        <f aca="true" t="shared" si="29" ref="F254:G256">F255</f>
        <v>6069.4</v>
      </c>
      <c r="G254" s="79">
        <f t="shared" si="29"/>
        <v>5821.2</v>
      </c>
      <c r="H254" s="116">
        <f t="shared" si="27"/>
        <v>95.91063367054404</v>
      </c>
    </row>
    <row r="255" spans="1:8" ht="27" customHeight="1">
      <c r="A255" s="6"/>
      <c r="B255" s="132" t="s">
        <v>251</v>
      </c>
      <c r="C255" s="132"/>
      <c r="D255" s="139" t="s">
        <v>252</v>
      </c>
      <c r="E255" s="42">
        <f>E256</f>
        <v>9800</v>
      </c>
      <c r="F255" s="42">
        <f t="shared" si="29"/>
        <v>6069.4</v>
      </c>
      <c r="G255" s="42">
        <f t="shared" si="29"/>
        <v>5821.2</v>
      </c>
      <c r="H255" s="46">
        <f t="shared" si="27"/>
        <v>95.91063367054404</v>
      </c>
    </row>
    <row r="256" spans="1:8" ht="13.5">
      <c r="A256" s="6"/>
      <c r="B256" s="132" t="s">
        <v>253</v>
      </c>
      <c r="C256" s="132"/>
      <c r="D256" s="139" t="s">
        <v>254</v>
      </c>
      <c r="E256" s="42">
        <f>E257</f>
        <v>9800</v>
      </c>
      <c r="F256" s="42">
        <f t="shared" si="29"/>
        <v>6069.4</v>
      </c>
      <c r="G256" s="42">
        <f t="shared" si="29"/>
        <v>5821.2</v>
      </c>
      <c r="H256" s="46">
        <f t="shared" si="27"/>
        <v>95.91063367054404</v>
      </c>
    </row>
    <row r="257" spans="1:8" ht="54" customHeight="1">
      <c r="A257" s="6"/>
      <c r="B257" s="176"/>
      <c r="C257" s="132" t="s">
        <v>10</v>
      </c>
      <c r="D257" s="139" t="s">
        <v>248</v>
      </c>
      <c r="E257" s="42">
        <v>9800</v>
      </c>
      <c r="F257" s="16">
        <v>6069.4</v>
      </c>
      <c r="G257" s="16">
        <v>5821.2</v>
      </c>
      <c r="H257" s="62">
        <f t="shared" si="27"/>
        <v>95.91063367054404</v>
      </c>
    </row>
    <row r="258" spans="1:8" ht="40.5" customHeight="1">
      <c r="A258" s="34"/>
      <c r="B258" s="175" t="s">
        <v>195</v>
      </c>
      <c r="C258" s="185"/>
      <c r="D258" s="216" t="s">
        <v>196</v>
      </c>
      <c r="E258" s="171">
        <f aca="true" t="shared" si="30" ref="E258:G263">E259</f>
        <v>0</v>
      </c>
      <c r="F258" s="171">
        <f t="shared" si="30"/>
        <v>6728.1</v>
      </c>
      <c r="G258" s="171">
        <f t="shared" si="30"/>
        <v>496.3</v>
      </c>
      <c r="H258" s="60">
        <f t="shared" si="27"/>
        <v>7.376525319183721</v>
      </c>
    </row>
    <row r="259" spans="1:8" s="68" customFormat="1" ht="40.5">
      <c r="A259" s="34"/>
      <c r="B259" s="176" t="s">
        <v>274</v>
      </c>
      <c r="C259" s="186"/>
      <c r="D259" s="217" t="s">
        <v>275</v>
      </c>
      <c r="E259" s="86">
        <f t="shared" si="30"/>
        <v>0</v>
      </c>
      <c r="F259" s="86">
        <f t="shared" si="30"/>
        <v>6728.1</v>
      </c>
      <c r="G259" s="86">
        <f t="shared" si="30"/>
        <v>496.3</v>
      </c>
      <c r="H259" s="80">
        <f t="shared" si="27"/>
        <v>7.376525319183721</v>
      </c>
    </row>
    <row r="260" spans="1:8" s="68" customFormat="1" ht="27" customHeight="1">
      <c r="A260" s="34"/>
      <c r="B260" s="132" t="s">
        <v>507</v>
      </c>
      <c r="C260" s="186"/>
      <c r="D260" s="218" t="s">
        <v>252</v>
      </c>
      <c r="E260" s="42">
        <f>E261+E263</f>
        <v>0</v>
      </c>
      <c r="F260" s="42">
        <f>F261+F263</f>
        <v>6728.1</v>
      </c>
      <c r="G260" s="42">
        <f>G261+G263</f>
        <v>496.3</v>
      </c>
      <c r="H260" s="69">
        <f t="shared" si="27"/>
        <v>7.376525319183721</v>
      </c>
    </row>
    <row r="261" spans="1:8" s="68" customFormat="1" ht="40.5" customHeight="1">
      <c r="A261" s="34"/>
      <c r="B261" s="132" t="s">
        <v>508</v>
      </c>
      <c r="C261" s="186"/>
      <c r="D261" s="218" t="s">
        <v>509</v>
      </c>
      <c r="E261" s="42">
        <f t="shared" si="30"/>
        <v>0</v>
      </c>
      <c r="F261" s="42">
        <f t="shared" si="30"/>
        <v>155</v>
      </c>
      <c r="G261" s="42">
        <f t="shared" si="30"/>
        <v>152.2</v>
      </c>
      <c r="H261" s="69">
        <f t="shared" si="27"/>
        <v>98.19354838709677</v>
      </c>
    </row>
    <row r="262" spans="1:8" s="68" customFormat="1" ht="54" customHeight="1">
      <c r="A262" s="34"/>
      <c r="B262" s="132"/>
      <c r="C262" s="192" t="s">
        <v>10</v>
      </c>
      <c r="D262" s="139" t="s">
        <v>248</v>
      </c>
      <c r="E262" s="42">
        <v>0</v>
      </c>
      <c r="F262" s="69">
        <v>155</v>
      </c>
      <c r="G262" s="69">
        <v>152.2</v>
      </c>
      <c r="H262" s="69">
        <f t="shared" si="27"/>
        <v>98.19354838709677</v>
      </c>
    </row>
    <row r="263" spans="1:8" s="68" customFormat="1" ht="67.5" customHeight="1">
      <c r="A263" s="34"/>
      <c r="B263" s="132" t="s">
        <v>612</v>
      </c>
      <c r="C263" s="186"/>
      <c r="D263" s="218" t="s">
        <v>652</v>
      </c>
      <c r="E263" s="42">
        <f t="shared" si="30"/>
        <v>0</v>
      </c>
      <c r="F263" s="42">
        <f t="shared" si="30"/>
        <v>6573.1</v>
      </c>
      <c r="G263" s="42">
        <f t="shared" si="30"/>
        <v>344.1</v>
      </c>
      <c r="H263" s="69">
        <f t="shared" si="27"/>
        <v>5.234972843863626</v>
      </c>
    </row>
    <row r="264" spans="1:8" s="68" customFormat="1" ht="54" customHeight="1">
      <c r="A264" s="34"/>
      <c r="B264" s="132"/>
      <c r="C264" s="192" t="s">
        <v>10</v>
      </c>
      <c r="D264" s="139" t="s">
        <v>248</v>
      </c>
      <c r="E264" s="42">
        <v>0</v>
      </c>
      <c r="F264" s="69">
        <v>6573.1</v>
      </c>
      <c r="G264" s="69">
        <v>344.1</v>
      </c>
      <c r="H264" s="69">
        <f t="shared" si="27"/>
        <v>5.234972843863626</v>
      </c>
    </row>
    <row r="265" spans="1:8" s="68" customFormat="1" ht="13.5">
      <c r="A265" s="34" t="s">
        <v>57</v>
      </c>
      <c r="B265" s="175"/>
      <c r="C265" s="185"/>
      <c r="D265" s="216" t="s">
        <v>58</v>
      </c>
      <c r="E265" s="171">
        <f>E266</f>
        <v>109838.00000000001</v>
      </c>
      <c r="F265" s="171">
        <f>F266</f>
        <v>196429.50000000003</v>
      </c>
      <c r="G265" s="171">
        <f>G266</f>
        <v>178949.80000000002</v>
      </c>
      <c r="H265" s="80">
        <f aca="true" t="shared" si="31" ref="H265:H364">G265/F265*100</f>
        <v>91.10128570301303</v>
      </c>
    </row>
    <row r="266" spans="1:8" ht="40.5" customHeight="1">
      <c r="A266" s="34"/>
      <c r="B266" s="175" t="s">
        <v>195</v>
      </c>
      <c r="C266" s="185"/>
      <c r="D266" s="216" t="s">
        <v>196</v>
      </c>
      <c r="E266" s="171">
        <f>E267+E295</f>
        <v>109838.00000000001</v>
      </c>
      <c r="F266" s="171">
        <f>F267+F295</f>
        <v>196429.50000000003</v>
      </c>
      <c r="G266" s="171">
        <f>G267+G295</f>
        <v>178949.80000000002</v>
      </c>
      <c r="H266" s="60">
        <f t="shared" si="31"/>
        <v>91.10128570301303</v>
      </c>
    </row>
    <row r="267" spans="1:8" ht="27">
      <c r="A267" s="34"/>
      <c r="B267" s="176" t="s">
        <v>255</v>
      </c>
      <c r="C267" s="186"/>
      <c r="D267" s="217" t="s">
        <v>256</v>
      </c>
      <c r="E267" s="86">
        <f>E268+E270+E272+E275+E278+E293</f>
        <v>105406.20000000001</v>
      </c>
      <c r="F267" s="86">
        <f>F268+F270+F272+F275+F278+F293</f>
        <v>191868.30000000002</v>
      </c>
      <c r="G267" s="86">
        <f>G268+G270+G272+G275+G278+G293</f>
        <v>174558.6</v>
      </c>
      <c r="H267" s="61">
        <f t="shared" si="31"/>
        <v>90.97834295712215</v>
      </c>
    </row>
    <row r="268" spans="1:8" ht="27" customHeight="1">
      <c r="A268" s="34"/>
      <c r="B268" s="132" t="s">
        <v>257</v>
      </c>
      <c r="C268" s="186"/>
      <c r="D268" s="218" t="s">
        <v>258</v>
      </c>
      <c r="E268" s="42">
        <f>E269</f>
        <v>36530.3</v>
      </c>
      <c r="F268" s="42">
        <f>F269</f>
        <v>36311</v>
      </c>
      <c r="G268" s="42">
        <f>G269</f>
        <v>34198</v>
      </c>
      <c r="H268" s="62">
        <f t="shared" si="31"/>
        <v>94.18082674671588</v>
      </c>
    </row>
    <row r="269" spans="1:8" ht="27" customHeight="1">
      <c r="A269" s="34"/>
      <c r="B269" s="132"/>
      <c r="C269" s="192" t="s">
        <v>3</v>
      </c>
      <c r="D269" s="193" t="s">
        <v>153</v>
      </c>
      <c r="E269" s="42">
        <v>36530.3</v>
      </c>
      <c r="F269" s="62">
        <v>36311</v>
      </c>
      <c r="G269" s="62">
        <v>34198</v>
      </c>
      <c r="H269" s="62">
        <f t="shared" si="31"/>
        <v>94.18082674671588</v>
      </c>
    </row>
    <row r="270" spans="1:8" ht="13.5" customHeight="1">
      <c r="A270" s="33"/>
      <c r="B270" s="132" t="s">
        <v>259</v>
      </c>
      <c r="C270" s="186"/>
      <c r="D270" s="218" t="s">
        <v>260</v>
      </c>
      <c r="E270" s="42">
        <f>E271</f>
        <v>24803.9</v>
      </c>
      <c r="F270" s="42">
        <f>F271</f>
        <v>24665</v>
      </c>
      <c r="G270" s="42">
        <f>G271</f>
        <v>24130.4</v>
      </c>
      <c r="H270" s="62">
        <f t="shared" si="31"/>
        <v>97.83255625380095</v>
      </c>
    </row>
    <row r="271" spans="1:8" ht="27" customHeight="1">
      <c r="A271" s="33"/>
      <c r="B271" s="132"/>
      <c r="C271" s="192" t="s">
        <v>3</v>
      </c>
      <c r="D271" s="193" t="s">
        <v>153</v>
      </c>
      <c r="E271" s="42">
        <v>24803.9</v>
      </c>
      <c r="F271" s="57">
        <v>24665</v>
      </c>
      <c r="G271" s="57">
        <v>24130.4</v>
      </c>
      <c r="H271" s="62">
        <f t="shared" si="31"/>
        <v>97.83255625380095</v>
      </c>
    </row>
    <row r="272" spans="1:8" ht="40.5" customHeight="1">
      <c r="A272" s="33"/>
      <c r="B272" s="132" t="s">
        <v>261</v>
      </c>
      <c r="C272" s="192"/>
      <c r="D272" s="193" t="s">
        <v>262</v>
      </c>
      <c r="E272" s="42">
        <f>E273+E274</f>
        <v>25632.2</v>
      </c>
      <c r="F272" s="42">
        <f>F273+F274</f>
        <v>38000.8</v>
      </c>
      <c r="G272" s="42">
        <f>G273+G274</f>
        <v>33519.9</v>
      </c>
      <c r="H272" s="62">
        <f t="shared" si="31"/>
        <v>88.20840613881813</v>
      </c>
    </row>
    <row r="273" spans="1:8" ht="27" customHeight="1">
      <c r="A273" s="33"/>
      <c r="B273" s="132"/>
      <c r="C273" s="192" t="s">
        <v>3</v>
      </c>
      <c r="D273" s="193" t="s">
        <v>153</v>
      </c>
      <c r="E273" s="42">
        <v>23465.4</v>
      </c>
      <c r="F273" s="62">
        <v>36149.3</v>
      </c>
      <c r="G273" s="62">
        <v>31867.2</v>
      </c>
      <c r="H273" s="62">
        <f t="shared" si="31"/>
        <v>88.15440409634488</v>
      </c>
    </row>
    <row r="274" spans="1:8" ht="13.5" customHeight="1">
      <c r="A274" s="31"/>
      <c r="B274" s="132"/>
      <c r="C274" s="192" t="s">
        <v>4</v>
      </c>
      <c r="D274" s="193" t="s">
        <v>5</v>
      </c>
      <c r="E274" s="42">
        <v>2166.8</v>
      </c>
      <c r="F274" s="57">
        <v>1851.5</v>
      </c>
      <c r="G274" s="57">
        <v>1652.7</v>
      </c>
      <c r="H274" s="62">
        <f t="shared" si="31"/>
        <v>89.26275992438563</v>
      </c>
    </row>
    <row r="275" spans="1:8" ht="13.5" customHeight="1">
      <c r="A275" s="31"/>
      <c r="B275" s="132" t="s">
        <v>263</v>
      </c>
      <c r="C275" s="192"/>
      <c r="D275" s="193" t="s">
        <v>264</v>
      </c>
      <c r="E275" s="42">
        <f>E276+E277</f>
        <v>5663.3</v>
      </c>
      <c r="F275" s="42">
        <f>F276+F277</f>
        <v>10170.1</v>
      </c>
      <c r="G275" s="42">
        <f>G276+G277</f>
        <v>8540.2</v>
      </c>
      <c r="H275" s="62">
        <f t="shared" si="31"/>
        <v>83.97360891240008</v>
      </c>
    </row>
    <row r="276" spans="1:8" ht="27" customHeight="1">
      <c r="A276" s="31"/>
      <c r="B276" s="132"/>
      <c r="C276" s="192" t="s">
        <v>3</v>
      </c>
      <c r="D276" s="193" t="s">
        <v>153</v>
      </c>
      <c r="E276" s="42">
        <v>5663.3</v>
      </c>
      <c r="F276" s="62">
        <v>10166.1</v>
      </c>
      <c r="G276" s="62">
        <v>8536.2</v>
      </c>
      <c r="H276" s="62">
        <f t="shared" si="31"/>
        <v>83.96730309558238</v>
      </c>
    </row>
    <row r="277" spans="1:8" ht="13.5" customHeight="1">
      <c r="A277" s="31"/>
      <c r="B277" s="132"/>
      <c r="C277" s="192" t="s">
        <v>4</v>
      </c>
      <c r="D277" s="193" t="s">
        <v>5</v>
      </c>
      <c r="E277" s="42">
        <v>0</v>
      </c>
      <c r="F277" s="62">
        <v>4</v>
      </c>
      <c r="G277" s="62">
        <v>4</v>
      </c>
      <c r="H277" s="62">
        <f t="shared" si="31"/>
        <v>100</v>
      </c>
    </row>
    <row r="278" spans="1:8" ht="27" customHeight="1">
      <c r="A278" s="31"/>
      <c r="B278" s="132" t="s">
        <v>265</v>
      </c>
      <c r="C278" s="132"/>
      <c r="D278" s="139" t="s">
        <v>252</v>
      </c>
      <c r="E278" s="42">
        <f>E279+E281+E283+E285+E289+E287+E291</f>
        <v>11650.4</v>
      </c>
      <c r="F278" s="42">
        <f>F279+F281+F283+F285+F289+F287+F291</f>
        <v>81595.29999999999</v>
      </c>
      <c r="G278" s="42">
        <f>G279+G281+G283+G285+G289+G287+G291</f>
        <v>73115.4</v>
      </c>
      <c r="H278" s="62">
        <f t="shared" si="31"/>
        <v>89.60736709099668</v>
      </c>
    </row>
    <row r="279" spans="1:8" ht="27" customHeight="1">
      <c r="A279" s="31"/>
      <c r="B279" s="132" t="s">
        <v>266</v>
      </c>
      <c r="C279" s="186"/>
      <c r="D279" s="218" t="s">
        <v>267</v>
      </c>
      <c r="E279" s="42">
        <f>E280</f>
        <v>968.2</v>
      </c>
      <c r="F279" s="42">
        <f>F280</f>
        <v>4865.6</v>
      </c>
      <c r="G279" s="42">
        <f>G280</f>
        <v>4865.6</v>
      </c>
      <c r="H279" s="62">
        <f t="shared" si="31"/>
        <v>100</v>
      </c>
    </row>
    <row r="280" spans="1:8" ht="54" customHeight="1">
      <c r="A280" s="31"/>
      <c r="B280" s="132"/>
      <c r="C280" s="132" t="s">
        <v>10</v>
      </c>
      <c r="D280" s="139" t="s">
        <v>248</v>
      </c>
      <c r="E280" s="42">
        <v>968.2</v>
      </c>
      <c r="F280" s="56">
        <v>4865.6</v>
      </c>
      <c r="G280" s="56">
        <v>4865.6</v>
      </c>
      <c r="H280" s="62">
        <f t="shared" si="31"/>
        <v>100</v>
      </c>
    </row>
    <row r="281" spans="1:8" ht="27" customHeight="1">
      <c r="A281" s="31"/>
      <c r="B281" s="132" t="s">
        <v>268</v>
      </c>
      <c r="C281" s="186"/>
      <c r="D281" s="218" t="s">
        <v>269</v>
      </c>
      <c r="E281" s="42">
        <f>E282</f>
        <v>951.7</v>
      </c>
      <c r="F281" s="42">
        <f>F282</f>
        <v>24162.3</v>
      </c>
      <c r="G281" s="42">
        <f>G282</f>
        <v>21600.2</v>
      </c>
      <c r="H281" s="62">
        <f t="shared" si="31"/>
        <v>89.3962909160138</v>
      </c>
    </row>
    <row r="282" spans="1:8" ht="54" customHeight="1">
      <c r="A282" s="31"/>
      <c r="B282" s="132"/>
      <c r="C282" s="132" t="s">
        <v>10</v>
      </c>
      <c r="D282" s="139" t="s">
        <v>248</v>
      </c>
      <c r="E282" s="42">
        <v>951.7</v>
      </c>
      <c r="F282" s="62">
        <v>24162.3</v>
      </c>
      <c r="G282" s="62">
        <v>21600.2</v>
      </c>
      <c r="H282" s="62">
        <f t="shared" si="31"/>
        <v>89.3962909160138</v>
      </c>
    </row>
    <row r="283" spans="1:8" ht="40.5" customHeight="1">
      <c r="A283" s="31"/>
      <c r="B283" s="201" t="s">
        <v>270</v>
      </c>
      <c r="C283" s="135"/>
      <c r="D283" s="136" t="s">
        <v>271</v>
      </c>
      <c r="E283" s="42">
        <f>E284</f>
        <v>9730.5</v>
      </c>
      <c r="F283" s="42">
        <f>F284</f>
        <v>3710.7</v>
      </c>
      <c r="G283" s="42">
        <f>G284</f>
        <v>3588.9</v>
      </c>
      <c r="H283" s="62">
        <f t="shared" si="31"/>
        <v>96.71760045274476</v>
      </c>
    </row>
    <row r="284" spans="1:8" ht="54" customHeight="1">
      <c r="A284" s="31"/>
      <c r="B284" s="201"/>
      <c r="C284" s="135" t="s">
        <v>10</v>
      </c>
      <c r="D284" s="136" t="s">
        <v>248</v>
      </c>
      <c r="E284" s="42">
        <v>9730.5</v>
      </c>
      <c r="F284" s="13">
        <v>3710.7</v>
      </c>
      <c r="G284" s="13">
        <v>3588.9</v>
      </c>
      <c r="H284" s="62">
        <f t="shared" si="31"/>
        <v>96.71760045274476</v>
      </c>
    </row>
    <row r="285" spans="1:8" ht="54" customHeight="1">
      <c r="A285" s="31"/>
      <c r="B285" s="201" t="s">
        <v>510</v>
      </c>
      <c r="C285" s="135"/>
      <c r="D285" s="136" t="s">
        <v>511</v>
      </c>
      <c r="E285" s="42">
        <f>E286</f>
        <v>0</v>
      </c>
      <c r="F285" s="42">
        <f>F286</f>
        <v>116.4</v>
      </c>
      <c r="G285" s="42">
        <f>G286</f>
        <v>116.4</v>
      </c>
      <c r="H285" s="62">
        <f aca="true" t="shared" si="32" ref="H285:H290">G285/F285*100</f>
        <v>100</v>
      </c>
    </row>
    <row r="286" spans="1:8" ht="54" customHeight="1">
      <c r="A286" s="31"/>
      <c r="B286" s="201"/>
      <c r="C286" s="135" t="s">
        <v>10</v>
      </c>
      <c r="D286" s="136" t="s">
        <v>248</v>
      </c>
      <c r="E286" s="42">
        <v>0</v>
      </c>
      <c r="F286" s="13">
        <v>116.4</v>
      </c>
      <c r="G286" s="13">
        <v>116.4</v>
      </c>
      <c r="H286" s="62">
        <f t="shared" si="32"/>
        <v>100</v>
      </c>
    </row>
    <row r="287" spans="1:8" ht="13.5" customHeight="1">
      <c r="A287" s="31"/>
      <c r="B287" s="201" t="s">
        <v>512</v>
      </c>
      <c r="C287" s="135"/>
      <c r="D287" s="136" t="s">
        <v>513</v>
      </c>
      <c r="E287" s="42">
        <f>E288</f>
        <v>0</v>
      </c>
      <c r="F287" s="42">
        <f>F288</f>
        <v>28022.3</v>
      </c>
      <c r="G287" s="42">
        <f>G288</f>
        <v>27418.6</v>
      </c>
      <c r="H287" s="62">
        <f t="shared" si="32"/>
        <v>97.84564436181185</v>
      </c>
    </row>
    <row r="288" spans="1:8" ht="54" customHeight="1">
      <c r="A288" s="31"/>
      <c r="B288" s="201"/>
      <c r="C288" s="135" t="s">
        <v>10</v>
      </c>
      <c r="D288" s="136" t="s">
        <v>248</v>
      </c>
      <c r="E288" s="42">
        <v>0</v>
      </c>
      <c r="F288" s="13">
        <v>28022.3</v>
      </c>
      <c r="G288" s="13">
        <v>27418.6</v>
      </c>
      <c r="H288" s="62">
        <f t="shared" si="32"/>
        <v>97.84564436181185</v>
      </c>
    </row>
    <row r="289" spans="1:8" ht="54" customHeight="1">
      <c r="A289" s="31"/>
      <c r="B289" s="201" t="s">
        <v>574</v>
      </c>
      <c r="C289" s="135"/>
      <c r="D289" s="136" t="s">
        <v>575</v>
      </c>
      <c r="E289" s="42">
        <f>E290</f>
        <v>0</v>
      </c>
      <c r="F289" s="42">
        <f>F290</f>
        <v>15926.1</v>
      </c>
      <c r="G289" s="42">
        <f>G290</f>
        <v>15525.7</v>
      </c>
      <c r="H289" s="62">
        <f t="shared" si="32"/>
        <v>97.48588794494572</v>
      </c>
    </row>
    <row r="290" spans="1:8" ht="54" customHeight="1">
      <c r="A290" s="31"/>
      <c r="B290" s="201"/>
      <c r="C290" s="135" t="s">
        <v>10</v>
      </c>
      <c r="D290" s="136" t="s">
        <v>248</v>
      </c>
      <c r="E290" s="42">
        <v>0</v>
      </c>
      <c r="F290" s="13">
        <v>15926.1</v>
      </c>
      <c r="G290" s="13">
        <v>15525.7</v>
      </c>
      <c r="H290" s="62">
        <f t="shared" si="32"/>
        <v>97.48588794494572</v>
      </c>
    </row>
    <row r="291" spans="1:8" ht="33.75" customHeight="1">
      <c r="A291" s="31"/>
      <c r="B291" s="201" t="s">
        <v>648</v>
      </c>
      <c r="C291" s="135"/>
      <c r="D291" s="136" t="s">
        <v>649</v>
      </c>
      <c r="E291" s="42">
        <f>E292</f>
        <v>0</v>
      </c>
      <c r="F291" s="42">
        <f>F292</f>
        <v>4791.9</v>
      </c>
      <c r="G291" s="42">
        <f>G292</f>
        <v>0</v>
      </c>
      <c r="H291" s="62">
        <f>G291/F291*100</f>
        <v>0</v>
      </c>
    </row>
    <row r="292" spans="1:8" ht="54" customHeight="1">
      <c r="A292" s="31"/>
      <c r="B292" s="201"/>
      <c r="C292" s="135" t="s">
        <v>10</v>
      </c>
      <c r="D292" s="136" t="s">
        <v>248</v>
      </c>
      <c r="E292" s="42">
        <v>0</v>
      </c>
      <c r="F292" s="13">
        <v>4791.9</v>
      </c>
      <c r="G292" s="13">
        <v>0</v>
      </c>
      <c r="H292" s="62">
        <f>G292/F292*100</f>
        <v>0</v>
      </c>
    </row>
    <row r="293" spans="1:8" ht="27" customHeight="1">
      <c r="A293" s="31"/>
      <c r="B293" s="132" t="s">
        <v>272</v>
      </c>
      <c r="C293" s="186"/>
      <c r="D293" s="218" t="s">
        <v>273</v>
      </c>
      <c r="E293" s="42">
        <f>E294</f>
        <v>1126.1</v>
      </c>
      <c r="F293" s="42">
        <f>F294</f>
        <v>1126.1</v>
      </c>
      <c r="G293" s="42">
        <f>G294</f>
        <v>1054.7</v>
      </c>
      <c r="H293" s="62">
        <f t="shared" si="31"/>
        <v>93.65953290116332</v>
      </c>
    </row>
    <row r="294" spans="1:8" ht="13.5" customHeight="1">
      <c r="A294" s="31"/>
      <c r="B294" s="137"/>
      <c r="C294" s="192" t="s">
        <v>4</v>
      </c>
      <c r="D294" s="193" t="s">
        <v>5</v>
      </c>
      <c r="E294" s="42">
        <v>1126.1</v>
      </c>
      <c r="F294" s="47">
        <v>1126.1</v>
      </c>
      <c r="G294" s="47">
        <v>1054.7</v>
      </c>
      <c r="H294" s="62">
        <f t="shared" si="31"/>
        <v>93.65953290116332</v>
      </c>
    </row>
    <row r="295" spans="1:8" ht="40.5">
      <c r="A295" s="31"/>
      <c r="B295" s="186" t="s">
        <v>274</v>
      </c>
      <c r="C295" s="186"/>
      <c r="D295" s="217" t="s">
        <v>275</v>
      </c>
      <c r="E295" s="86">
        <f>E296+E298</f>
        <v>4431.8</v>
      </c>
      <c r="F295" s="86">
        <f>F296+F298</f>
        <v>4561.200000000001</v>
      </c>
      <c r="G295" s="86">
        <f>G296+G298</f>
        <v>4391.2</v>
      </c>
      <c r="H295" s="61">
        <f t="shared" si="31"/>
        <v>96.2729106375515</v>
      </c>
    </row>
    <row r="296" spans="1:8" ht="27" customHeight="1">
      <c r="A296" s="31"/>
      <c r="B296" s="137" t="s">
        <v>276</v>
      </c>
      <c r="C296" s="137"/>
      <c r="D296" s="218" t="s">
        <v>277</v>
      </c>
      <c r="E296" s="67">
        <f>E297</f>
        <v>2467.8</v>
      </c>
      <c r="F296" s="67">
        <f>F297</f>
        <v>2467.8</v>
      </c>
      <c r="G296" s="67">
        <f>G297</f>
        <v>2370.9</v>
      </c>
      <c r="H296" s="62">
        <f t="shared" si="31"/>
        <v>96.0734257233163</v>
      </c>
    </row>
    <row r="297" spans="1:8" ht="27" customHeight="1">
      <c r="A297" s="31"/>
      <c r="B297" s="137"/>
      <c r="C297" s="192" t="s">
        <v>3</v>
      </c>
      <c r="D297" s="193" t="s">
        <v>153</v>
      </c>
      <c r="E297" s="42">
        <v>2467.8</v>
      </c>
      <c r="F297" s="47">
        <v>2467.8</v>
      </c>
      <c r="G297" s="47">
        <v>2370.9</v>
      </c>
      <c r="H297" s="62">
        <f t="shared" si="31"/>
        <v>96.0734257233163</v>
      </c>
    </row>
    <row r="298" spans="1:8" ht="27" customHeight="1">
      <c r="A298" s="31"/>
      <c r="B298" s="137" t="s">
        <v>278</v>
      </c>
      <c r="C298" s="137"/>
      <c r="D298" s="218" t="s">
        <v>279</v>
      </c>
      <c r="E298" s="42">
        <f>E299</f>
        <v>1964</v>
      </c>
      <c r="F298" s="42">
        <f>F299</f>
        <v>2093.4</v>
      </c>
      <c r="G298" s="42">
        <f>G299</f>
        <v>2020.3</v>
      </c>
      <c r="H298" s="62">
        <f t="shared" si="31"/>
        <v>96.50807299130601</v>
      </c>
    </row>
    <row r="299" spans="1:8" ht="27" customHeight="1">
      <c r="A299" s="31"/>
      <c r="B299" s="137"/>
      <c r="C299" s="192" t="s">
        <v>3</v>
      </c>
      <c r="D299" s="193" t="s">
        <v>153</v>
      </c>
      <c r="E299" s="42">
        <v>1964</v>
      </c>
      <c r="F299" s="56">
        <v>2093.4</v>
      </c>
      <c r="G299" s="56">
        <v>2020.3</v>
      </c>
      <c r="H299" s="62">
        <f t="shared" si="31"/>
        <v>96.50807299130601</v>
      </c>
    </row>
    <row r="300" spans="1:8" s="68" customFormat="1" ht="27">
      <c r="A300" s="85" t="s">
        <v>59</v>
      </c>
      <c r="B300" s="167"/>
      <c r="C300" s="219"/>
      <c r="D300" s="220" t="s">
        <v>98</v>
      </c>
      <c r="E300" s="116">
        <f>E301</f>
        <v>20206.1</v>
      </c>
      <c r="F300" s="116">
        <f>F301</f>
        <v>19938.3</v>
      </c>
      <c r="G300" s="116">
        <f>G301</f>
        <v>19555.5</v>
      </c>
      <c r="H300" s="80">
        <f t="shared" si="31"/>
        <v>98.08007703766118</v>
      </c>
    </row>
    <row r="301" spans="1:8" ht="13.5">
      <c r="A301" s="6"/>
      <c r="B301" s="141" t="s">
        <v>146</v>
      </c>
      <c r="C301" s="144"/>
      <c r="D301" s="221" t="s">
        <v>147</v>
      </c>
      <c r="E301" s="104">
        <f>E302+E309</f>
        <v>20206.1</v>
      </c>
      <c r="F301" s="104">
        <f>F302+F309</f>
        <v>19938.3</v>
      </c>
      <c r="G301" s="104">
        <f>G302+G309</f>
        <v>19555.5</v>
      </c>
      <c r="H301" s="60">
        <f t="shared" si="31"/>
        <v>98.08007703766118</v>
      </c>
    </row>
    <row r="302" spans="1:8" s="117" customFormat="1" ht="27">
      <c r="A302" s="6"/>
      <c r="B302" s="144" t="s">
        <v>148</v>
      </c>
      <c r="C302" s="165"/>
      <c r="D302" s="182" t="s">
        <v>149</v>
      </c>
      <c r="E302" s="43">
        <f>E303+E307</f>
        <v>11919.3</v>
      </c>
      <c r="F302" s="43">
        <f>F303+F307</f>
        <v>11866.6</v>
      </c>
      <c r="G302" s="43">
        <f>G303+G307</f>
        <v>11668.3</v>
      </c>
      <c r="H302" s="61">
        <f t="shared" si="31"/>
        <v>98.32892319619772</v>
      </c>
    </row>
    <row r="303" spans="1:8" ht="13.5">
      <c r="A303" s="6"/>
      <c r="B303" s="149" t="s">
        <v>152</v>
      </c>
      <c r="C303" s="150"/>
      <c r="D303" s="151" t="s">
        <v>21</v>
      </c>
      <c r="E303" s="45">
        <f>E304+E305+E306</f>
        <v>11919.3</v>
      </c>
      <c r="F303" s="45">
        <f>F304+F305+F306</f>
        <v>11860.6</v>
      </c>
      <c r="G303" s="45">
        <f>G304+G305+G306</f>
        <v>11662.3</v>
      </c>
      <c r="H303" s="62">
        <f t="shared" si="31"/>
        <v>98.32807783754616</v>
      </c>
    </row>
    <row r="304" spans="1:8" ht="80.25" customHeight="1">
      <c r="A304" s="6"/>
      <c r="B304" s="149"/>
      <c r="C304" s="152" t="s">
        <v>2</v>
      </c>
      <c r="D304" s="148" t="str">
        <f>$D$22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304" s="13">
        <v>11057.8</v>
      </c>
      <c r="F304" s="62">
        <v>11037.6</v>
      </c>
      <c r="G304" s="62">
        <v>10862</v>
      </c>
      <c r="H304" s="62">
        <f t="shared" si="31"/>
        <v>98.40907443647168</v>
      </c>
    </row>
    <row r="305" spans="1:8" ht="27" customHeight="1">
      <c r="A305" s="6"/>
      <c r="B305" s="149"/>
      <c r="C305" s="152" t="s">
        <v>3</v>
      </c>
      <c r="D305" s="148" t="s">
        <v>153</v>
      </c>
      <c r="E305" s="13">
        <v>856.2</v>
      </c>
      <c r="F305" s="13">
        <v>820.6</v>
      </c>
      <c r="G305" s="13">
        <v>797.9</v>
      </c>
      <c r="H305" s="62">
        <f t="shared" si="31"/>
        <v>97.23373141603705</v>
      </c>
    </row>
    <row r="306" spans="1:8" ht="13.5">
      <c r="A306" s="6"/>
      <c r="B306" s="149"/>
      <c r="C306" s="152" t="s">
        <v>4</v>
      </c>
      <c r="D306" s="148" t="s">
        <v>5</v>
      </c>
      <c r="E306" s="13">
        <v>5.3</v>
      </c>
      <c r="F306" s="62">
        <v>2.4</v>
      </c>
      <c r="G306" s="62">
        <v>2.4</v>
      </c>
      <c r="H306" s="62">
        <f t="shared" si="31"/>
        <v>100</v>
      </c>
    </row>
    <row r="307" spans="1:8" ht="42.75" customHeight="1">
      <c r="A307" s="6"/>
      <c r="B307" s="149" t="s">
        <v>650</v>
      </c>
      <c r="C307" s="150"/>
      <c r="D307" s="151" t="s">
        <v>573</v>
      </c>
      <c r="E307" s="45">
        <f>E308</f>
        <v>0</v>
      </c>
      <c r="F307" s="45">
        <f>F308</f>
        <v>6</v>
      </c>
      <c r="G307" s="45">
        <f>G308</f>
        <v>6</v>
      </c>
      <c r="H307" s="62">
        <f>G307/F307*100</f>
        <v>100</v>
      </c>
    </row>
    <row r="308" spans="1:8" ht="80.25" customHeight="1">
      <c r="A308" s="6"/>
      <c r="B308" s="149"/>
      <c r="C308" s="152" t="s">
        <v>2</v>
      </c>
      <c r="D308" s="148" t="str">
        <f>$D$22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308" s="13">
        <v>0</v>
      </c>
      <c r="F308" s="62">
        <v>6</v>
      </c>
      <c r="G308" s="62">
        <v>6</v>
      </c>
      <c r="H308" s="62">
        <f>G308/F308*100</f>
        <v>100</v>
      </c>
    </row>
    <row r="309" spans="1:8" s="117" customFormat="1" ht="27" customHeight="1">
      <c r="A309" s="6"/>
      <c r="B309" s="168" t="s">
        <v>182</v>
      </c>
      <c r="C309" s="225"/>
      <c r="D309" s="226" t="s">
        <v>106</v>
      </c>
      <c r="E309" s="43">
        <f>E310</f>
        <v>8286.8</v>
      </c>
      <c r="F309" s="43">
        <f>F310</f>
        <v>8071.7</v>
      </c>
      <c r="G309" s="43">
        <f>G310</f>
        <v>7887.2</v>
      </c>
      <c r="H309" s="61">
        <f t="shared" si="31"/>
        <v>97.71423615843007</v>
      </c>
    </row>
    <row r="310" spans="1:8" ht="27" customHeight="1">
      <c r="A310" s="6"/>
      <c r="B310" s="149" t="s">
        <v>183</v>
      </c>
      <c r="C310" s="149"/>
      <c r="D310" s="222" t="s">
        <v>184</v>
      </c>
      <c r="E310" s="45">
        <f>E311+E312+E313</f>
        <v>8286.8</v>
      </c>
      <c r="F310" s="45">
        <f>F311+F312+F313</f>
        <v>8071.7</v>
      </c>
      <c r="G310" s="45">
        <f>G311+G312+G313</f>
        <v>7887.2</v>
      </c>
      <c r="H310" s="62">
        <f t="shared" si="31"/>
        <v>97.71423615843007</v>
      </c>
    </row>
    <row r="311" spans="1:8" ht="81" customHeight="1">
      <c r="A311" s="6"/>
      <c r="B311" s="149"/>
      <c r="C311" s="152" t="s">
        <v>2</v>
      </c>
      <c r="D311" s="148" t="str">
        <f>$D$22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311" s="13">
        <v>7349</v>
      </c>
      <c r="F311" s="16">
        <v>7309</v>
      </c>
      <c r="G311" s="16">
        <v>7208.2</v>
      </c>
      <c r="H311" s="62">
        <f t="shared" si="31"/>
        <v>98.62087836913395</v>
      </c>
    </row>
    <row r="312" spans="1:8" ht="27" customHeight="1">
      <c r="A312" s="6"/>
      <c r="B312" s="149"/>
      <c r="C312" s="152" t="s">
        <v>3</v>
      </c>
      <c r="D312" s="148" t="s">
        <v>153</v>
      </c>
      <c r="E312" s="13">
        <v>865.4</v>
      </c>
      <c r="F312" s="16">
        <v>676.5</v>
      </c>
      <c r="G312" s="16">
        <v>592.8</v>
      </c>
      <c r="H312" s="62">
        <f t="shared" si="31"/>
        <v>87.62749445676275</v>
      </c>
    </row>
    <row r="313" spans="1:8" ht="13.5">
      <c r="A313" s="6"/>
      <c r="B313" s="149"/>
      <c r="C313" s="152" t="s">
        <v>4</v>
      </c>
      <c r="D313" s="148" t="s">
        <v>5</v>
      </c>
      <c r="E313" s="13">
        <v>72.4</v>
      </c>
      <c r="F313" s="13">
        <v>86.2</v>
      </c>
      <c r="G313" s="13">
        <v>86.2</v>
      </c>
      <c r="H313" s="62">
        <f t="shared" si="31"/>
        <v>100</v>
      </c>
    </row>
    <row r="314" spans="1:8" ht="13.5" customHeight="1">
      <c r="A314" s="4" t="s">
        <v>99</v>
      </c>
      <c r="B314" s="141"/>
      <c r="C314" s="208"/>
      <c r="D314" s="227" t="s">
        <v>100</v>
      </c>
      <c r="E314" s="11">
        <f>E315+E320</f>
        <v>2845.9</v>
      </c>
      <c r="F314" s="11">
        <f>F315+F320</f>
        <v>2465</v>
      </c>
      <c r="G314" s="11">
        <f>G315+G320</f>
        <v>1525.6</v>
      </c>
      <c r="H314" s="60">
        <f t="shared" si="31"/>
        <v>61.89046653144016</v>
      </c>
    </row>
    <row r="315" spans="1:8" s="68" customFormat="1" ht="27" customHeight="1">
      <c r="A315" s="85" t="s">
        <v>142</v>
      </c>
      <c r="B315" s="140"/>
      <c r="C315" s="212"/>
      <c r="D315" s="228" t="s">
        <v>143</v>
      </c>
      <c r="E315" s="79">
        <f>E316</f>
        <v>1268.9</v>
      </c>
      <c r="F315" s="79">
        <f aca="true" t="shared" si="33" ref="F315:G318">F316</f>
        <v>888</v>
      </c>
      <c r="G315" s="79">
        <f t="shared" si="33"/>
        <v>887.9</v>
      </c>
      <c r="H315" s="80">
        <f>G315/F315*100</f>
        <v>99.98873873873873</v>
      </c>
    </row>
    <row r="316" spans="1:8" ht="40.5" customHeight="1">
      <c r="A316" s="6"/>
      <c r="B316" s="175" t="s">
        <v>280</v>
      </c>
      <c r="C316" s="185"/>
      <c r="D316" s="216" t="s">
        <v>196</v>
      </c>
      <c r="E316" s="171">
        <f>E317</f>
        <v>1268.9</v>
      </c>
      <c r="F316" s="171">
        <f t="shared" si="33"/>
        <v>888</v>
      </c>
      <c r="G316" s="171">
        <f t="shared" si="33"/>
        <v>887.9</v>
      </c>
      <c r="H316" s="60">
        <f>G316/F316*100</f>
        <v>99.98873873873873</v>
      </c>
    </row>
    <row r="317" spans="1:8" s="75" customFormat="1" ht="40.5">
      <c r="A317" s="90"/>
      <c r="B317" s="186" t="s">
        <v>274</v>
      </c>
      <c r="C317" s="186"/>
      <c r="D317" s="217" t="s">
        <v>275</v>
      </c>
      <c r="E317" s="86">
        <f>E318</f>
        <v>1268.9</v>
      </c>
      <c r="F317" s="86">
        <f t="shared" si="33"/>
        <v>888</v>
      </c>
      <c r="G317" s="86">
        <f t="shared" si="33"/>
        <v>887.9</v>
      </c>
      <c r="H317" s="61">
        <f>G317/F317*100</f>
        <v>99.98873873873873</v>
      </c>
    </row>
    <row r="318" spans="1:8" ht="13.5">
      <c r="A318" s="6"/>
      <c r="B318" s="137" t="s">
        <v>281</v>
      </c>
      <c r="C318" s="229"/>
      <c r="D318" s="230" t="s">
        <v>282</v>
      </c>
      <c r="E318" s="42">
        <f>E319</f>
        <v>1268.9</v>
      </c>
      <c r="F318" s="42">
        <f t="shared" si="33"/>
        <v>888</v>
      </c>
      <c r="G318" s="42">
        <f t="shared" si="33"/>
        <v>887.9</v>
      </c>
      <c r="H318" s="62">
        <f>G318/F318*100</f>
        <v>99.98873873873873</v>
      </c>
    </row>
    <row r="319" spans="1:8" ht="27" customHeight="1">
      <c r="A319" s="6"/>
      <c r="B319" s="146"/>
      <c r="C319" s="135" t="s">
        <v>3</v>
      </c>
      <c r="D319" s="136" t="s">
        <v>153</v>
      </c>
      <c r="E319" s="42">
        <v>1268.9</v>
      </c>
      <c r="F319" s="62">
        <v>888</v>
      </c>
      <c r="G319" s="62">
        <v>887.9</v>
      </c>
      <c r="H319" s="62">
        <f>G319/F319*100</f>
        <v>99.98873873873873</v>
      </c>
    </row>
    <row r="320" spans="1:8" s="68" customFormat="1" ht="27">
      <c r="A320" s="85" t="s">
        <v>41</v>
      </c>
      <c r="B320" s="141"/>
      <c r="C320" s="208"/>
      <c r="D320" s="209" t="s">
        <v>101</v>
      </c>
      <c r="E320" s="43">
        <f>E321</f>
        <v>1577</v>
      </c>
      <c r="F320" s="43">
        <f aca="true" t="shared" si="34" ref="F320:G322">F321</f>
        <v>1577.0000000000002</v>
      </c>
      <c r="G320" s="43">
        <f t="shared" si="34"/>
        <v>637.6999999999999</v>
      </c>
      <c r="H320" s="80">
        <f t="shared" si="31"/>
        <v>40.43753963221305</v>
      </c>
    </row>
    <row r="321" spans="1:8" ht="13.5">
      <c r="A321" s="6"/>
      <c r="B321" s="140" t="s">
        <v>146</v>
      </c>
      <c r="C321" s="173"/>
      <c r="D321" s="174" t="s">
        <v>147</v>
      </c>
      <c r="E321" s="104">
        <f>E322</f>
        <v>1577</v>
      </c>
      <c r="F321" s="104">
        <f t="shared" si="34"/>
        <v>1577.0000000000002</v>
      </c>
      <c r="G321" s="104">
        <f t="shared" si="34"/>
        <v>637.6999999999999</v>
      </c>
      <c r="H321" s="60">
        <f t="shared" si="31"/>
        <v>40.43753963221305</v>
      </c>
    </row>
    <row r="322" spans="1:8" s="117" customFormat="1" ht="67.5">
      <c r="A322" s="6"/>
      <c r="B322" s="162" t="s">
        <v>186</v>
      </c>
      <c r="C322" s="186"/>
      <c r="D322" s="187" t="s">
        <v>159</v>
      </c>
      <c r="E322" s="43">
        <f>E323</f>
        <v>1577</v>
      </c>
      <c r="F322" s="43">
        <f t="shared" si="34"/>
        <v>1577.0000000000002</v>
      </c>
      <c r="G322" s="43">
        <f t="shared" si="34"/>
        <v>637.6999999999999</v>
      </c>
      <c r="H322" s="61">
        <f t="shared" si="31"/>
        <v>40.43753963221305</v>
      </c>
    </row>
    <row r="323" spans="1:8" ht="26.25" customHeight="1">
      <c r="A323" s="6"/>
      <c r="B323" s="149" t="s">
        <v>283</v>
      </c>
      <c r="C323" s="231"/>
      <c r="D323" s="232" t="s">
        <v>284</v>
      </c>
      <c r="E323" s="45">
        <f>E324+E326+E325</f>
        <v>1577</v>
      </c>
      <c r="F323" s="45">
        <f>F324+F326+F325</f>
        <v>1577.0000000000002</v>
      </c>
      <c r="G323" s="45">
        <f>G324+G326+G325</f>
        <v>637.6999999999999</v>
      </c>
      <c r="H323" s="62">
        <f t="shared" si="31"/>
        <v>40.43753963221305</v>
      </c>
    </row>
    <row r="324" spans="1:8" ht="27" customHeight="1">
      <c r="A324" s="6"/>
      <c r="B324" s="149"/>
      <c r="C324" s="152" t="s">
        <v>3</v>
      </c>
      <c r="D324" s="148" t="s">
        <v>153</v>
      </c>
      <c r="E324" s="45">
        <v>1552</v>
      </c>
      <c r="F324" s="62">
        <v>1369.7</v>
      </c>
      <c r="G324" s="62">
        <v>448.9</v>
      </c>
      <c r="H324" s="62">
        <f t="shared" si="31"/>
        <v>32.77360005840695</v>
      </c>
    </row>
    <row r="325" spans="1:8" ht="27" customHeight="1">
      <c r="A325" s="6"/>
      <c r="B325" s="149"/>
      <c r="C325" s="152" t="s">
        <v>6</v>
      </c>
      <c r="D325" s="158" t="s">
        <v>359</v>
      </c>
      <c r="E325" s="45">
        <v>0</v>
      </c>
      <c r="F325" s="62">
        <v>12.9</v>
      </c>
      <c r="G325" s="62">
        <v>12.8</v>
      </c>
      <c r="H325" s="62">
        <f t="shared" si="31"/>
        <v>99.2248062015504</v>
      </c>
    </row>
    <row r="326" spans="1:8" ht="40.5" customHeight="1">
      <c r="A326" s="6"/>
      <c r="B326" s="149"/>
      <c r="C326" s="156" t="s">
        <v>8</v>
      </c>
      <c r="D326" s="159" t="s">
        <v>9</v>
      </c>
      <c r="E326" s="45">
        <v>25</v>
      </c>
      <c r="F326" s="62">
        <v>194.4</v>
      </c>
      <c r="G326" s="62">
        <v>176</v>
      </c>
      <c r="H326" s="62">
        <f t="shared" si="31"/>
        <v>90.53497942386831</v>
      </c>
    </row>
    <row r="327" spans="1:8" ht="13.5" customHeight="1">
      <c r="A327" s="23" t="s">
        <v>102</v>
      </c>
      <c r="B327" s="10"/>
      <c r="C327" s="22"/>
      <c r="D327" s="48" t="s">
        <v>103</v>
      </c>
      <c r="E327" s="11">
        <f>E328+E372+E461+E521</f>
        <v>2072025.6999999995</v>
      </c>
      <c r="F327" s="11">
        <f>F328+F372+F461+F521</f>
        <v>2396525.3000000003</v>
      </c>
      <c r="G327" s="11">
        <f>G328+G372+G461+G521</f>
        <v>2319648.5</v>
      </c>
      <c r="H327" s="60">
        <f t="shared" si="31"/>
        <v>96.79215570976862</v>
      </c>
    </row>
    <row r="328" spans="1:8" s="68" customFormat="1" ht="13.5">
      <c r="A328" s="76" t="s">
        <v>104</v>
      </c>
      <c r="B328" s="144"/>
      <c r="C328" s="142"/>
      <c r="D328" s="143" t="s">
        <v>105</v>
      </c>
      <c r="E328" s="43">
        <f aca="true" t="shared" si="35" ref="E328:G329">E329</f>
        <v>929612.7</v>
      </c>
      <c r="F328" s="43">
        <f t="shared" si="35"/>
        <v>1162467.1000000003</v>
      </c>
      <c r="G328" s="43">
        <f t="shared" si="35"/>
        <v>1132017.9</v>
      </c>
      <c r="H328" s="80">
        <f t="shared" si="31"/>
        <v>97.38063984778577</v>
      </c>
    </row>
    <row r="329" spans="1:8" ht="40.5" customHeight="1">
      <c r="A329" s="30"/>
      <c r="B329" s="141" t="s">
        <v>285</v>
      </c>
      <c r="C329" s="141"/>
      <c r="D329" s="233" t="s">
        <v>286</v>
      </c>
      <c r="E329" s="104">
        <f t="shared" si="35"/>
        <v>929612.7</v>
      </c>
      <c r="F329" s="104">
        <f t="shared" si="35"/>
        <v>1162467.1000000003</v>
      </c>
      <c r="G329" s="104">
        <f t="shared" si="35"/>
        <v>1132017.9</v>
      </c>
      <c r="H329" s="60">
        <f>G329/F329*100</f>
        <v>97.38063984778577</v>
      </c>
    </row>
    <row r="330" spans="1:8" ht="27">
      <c r="A330" s="6"/>
      <c r="B330" s="144" t="s">
        <v>287</v>
      </c>
      <c r="C330" s="142"/>
      <c r="D330" s="143" t="s">
        <v>288</v>
      </c>
      <c r="E330" s="43">
        <f>E331+E338+E340+E362+E368+E364+E343+E334+E354+E358+E356+E366+E370+E360</f>
        <v>929612.7</v>
      </c>
      <c r="F330" s="43">
        <f>F331+F338+F340+F362+F368+F364+F343+F334+F354+F358+F356+F366+F370+F360</f>
        <v>1162467.1000000003</v>
      </c>
      <c r="G330" s="43">
        <f>G331+G338+G340+G362+G368+G364+G343+G334+G354+G358+G356+G366+G370+G360</f>
        <v>1132017.9</v>
      </c>
      <c r="H330" s="61">
        <f>G330/F330*100</f>
        <v>97.38063984778577</v>
      </c>
    </row>
    <row r="331" spans="1:8" ht="40.5" customHeight="1">
      <c r="A331" s="6"/>
      <c r="B331" s="149" t="s">
        <v>289</v>
      </c>
      <c r="C331" s="183"/>
      <c r="D331" s="234" t="s">
        <v>290</v>
      </c>
      <c r="E331" s="45">
        <f aca="true" t="shared" si="36" ref="E331:G332">E332</f>
        <v>163054.7</v>
      </c>
      <c r="F331" s="45">
        <f t="shared" si="36"/>
        <v>195571.5</v>
      </c>
      <c r="G331" s="45">
        <f t="shared" si="36"/>
        <v>193423.1</v>
      </c>
      <c r="H331" s="62">
        <f>G331/F331*100</f>
        <v>98.90147593079769</v>
      </c>
    </row>
    <row r="332" spans="1:8" ht="81" customHeight="1">
      <c r="A332" s="6"/>
      <c r="B332" s="149" t="s">
        <v>291</v>
      </c>
      <c r="C332" s="149"/>
      <c r="D332" s="184" t="s">
        <v>292</v>
      </c>
      <c r="E332" s="45">
        <f t="shared" si="36"/>
        <v>163054.7</v>
      </c>
      <c r="F332" s="45">
        <f t="shared" si="36"/>
        <v>195571.5</v>
      </c>
      <c r="G332" s="45">
        <f t="shared" si="36"/>
        <v>193423.1</v>
      </c>
      <c r="H332" s="62">
        <f>G332/F332*100</f>
        <v>98.90147593079769</v>
      </c>
    </row>
    <row r="333" spans="1:8" ht="40.5" customHeight="1">
      <c r="A333" s="30"/>
      <c r="B333" s="149"/>
      <c r="C333" s="156" t="s">
        <v>8</v>
      </c>
      <c r="D333" s="159" t="s">
        <v>9</v>
      </c>
      <c r="E333" s="13">
        <v>163054.7</v>
      </c>
      <c r="F333" s="16">
        <v>195571.5</v>
      </c>
      <c r="G333" s="16">
        <v>193423.1</v>
      </c>
      <c r="H333" s="62">
        <f t="shared" si="31"/>
        <v>98.90147593079769</v>
      </c>
    </row>
    <row r="334" spans="1:8" s="68" customFormat="1" ht="67.5" customHeight="1">
      <c r="A334" s="85"/>
      <c r="B334" s="146" t="s">
        <v>514</v>
      </c>
      <c r="C334" s="146"/>
      <c r="D334" s="270" t="s">
        <v>576</v>
      </c>
      <c r="E334" s="42">
        <f>E337+E335+E336</f>
        <v>0</v>
      </c>
      <c r="F334" s="42">
        <f>F337+F335+F336</f>
        <v>51355.100000000006</v>
      </c>
      <c r="G334" s="42">
        <f>G337+G335+G336</f>
        <v>49285.7</v>
      </c>
      <c r="H334" s="69">
        <f>G334/F334*100</f>
        <v>95.97040994954736</v>
      </c>
    </row>
    <row r="335" spans="1:8" s="68" customFormat="1" ht="27" customHeight="1">
      <c r="A335" s="85"/>
      <c r="B335" s="146"/>
      <c r="C335" s="152" t="s">
        <v>3</v>
      </c>
      <c r="D335" s="148" t="s">
        <v>153</v>
      </c>
      <c r="E335" s="42">
        <v>0</v>
      </c>
      <c r="F335" s="42">
        <v>312.4</v>
      </c>
      <c r="G335" s="42">
        <v>312.4</v>
      </c>
      <c r="H335" s="69">
        <f>G335/F335*100</f>
        <v>100</v>
      </c>
    </row>
    <row r="336" spans="1:8" s="68" customFormat="1" ht="54" customHeight="1">
      <c r="A336" s="85"/>
      <c r="B336" s="146"/>
      <c r="C336" s="152" t="s">
        <v>10</v>
      </c>
      <c r="D336" s="148" t="s">
        <v>248</v>
      </c>
      <c r="E336" s="42">
        <v>0</v>
      </c>
      <c r="F336" s="42">
        <v>27000</v>
      </c>
      <c r="G336" s="42">
        <v>26517.5</v>
      </c>
      <c r="H336" s="69">
        <f>G336/F336*100</f>
        <v>98.21296296296296</v>
      </c>
    </row>
    <row r="337" spans="1:8" s="68" customFormat="1" ht="40.5" customHeight="1">
      <c r="A337" s="76"/>
      <c r="B337" s="146"/>
      <c r="C337" s="132" t="s">
        <v>8</v>
      </c>
      <c r="D337" s="139" t="s">
        <v>9</v>
      </c>
      <c r="E337" s="42">
        <v>0</v>
      </c>
      <c r="F337" s="67">
        <v>24042.7</v>
      </c>
      <c r="G337" s="67">
        <v>22455.8</v>
      </c>
      <c r="H337" s="69">
        <f>G337/F337*100</f>
        <v>93.399659771989</v>
      </c>
    </row>
    <row r="338" spans="1:8" ht="13.5">
      <c r="A338" s="30"/>
      <c r="B338" s="149" t="s">
        <v>293</v>
      </c>
      <c r="C338" s="149"/>
      <c r="D338" s="158" t="s">
        <v>294</v>
      </c>
      <c r="E338" s="42">
        <f>E339</f>
        <v>81146.8</v>
      </c>
      <c r="F338" s="42">
        <f>F339</f>
        <v>63433.5</v>
      </c>
      <c r="G338" s="42">
        <f>G339</f>
        <v>63433.5</v>
      </c>
      <c r="H338" s="62">
        <f t="shared" si="31"/>
        <v>100</v>
      </c>
    </row>
    <row r="339" spans="1:8" ht="40.5" customHeight="1">
      <c r="A339" s="30"/>
      <c r="B339" s="149"/>
      <c r="C339" s="152" t="s">
        <v>8</v>
      </c>
      <c r="D339" s="159" t="s">
        <v>9</v>
      </c>
      <c r="E339" s="42">
        <v>81146.8</v>
      </c>
      <c r="F339" s="16">
        <v>63433.5</v>
      </c>
      <c r="G339" s="16">
        <v>63433.5</v>
      </c>
      <c r="H339" s="62">
        <f t="shared" si="31"/>
        <v>100</v>
      </c>
    </row>
    <row r="340" spans="1:8" ht="40.5" customHeight="1">
      <c r="A340" s="30"/>
      <c r="B340" s="156" t="s">
        <v>295</v>
      </c>
      <c r="C340" s="156"/>
      <c r="D340" s="159" t="s">
        <v>296</v>
      </c>
      <c r="E340" s="42">
        <f>E342+E341</f>
        <v>95113.8</v>
      </c>
      <c r="F340" s="42">
        <f>F342+F341</f>
        <v>64890.8</v>
      </c>
      <c r="G340" s="42">
        <f>G342+G341</f>
        <v>53337.8</v>
      </c>
      <c r="H340" s="62">
        <f t="shared" si="31"/>
        <v>82.19624353529314</v>
      </c>
    </row>
    <row r="341" spans="1:8" s="68" customFormat="1" ht="27" customHeight="1">
      <c r="A341" s="85"/>
      <c r="B341" s="146"/>
      <c r="C341" s="152" t="s">
        <v>3</v>
      </c>
      <c r="D341" s="148" t="s">
        <v>153</v>
      </c>
      <c r="E341" s="42">
        <v>0</v>
      </c>
      <c r="F341" s="42">
        <v>1012.4</v>
      </c>
      <c r="G341" s="42">
        <v>1012.4</v>
      </c>
      <c r="H341" s="69">
        <f>G341/F341*100</f>
        <v>100</v>
      </c>
    </row>
    <row r="342" spans="1:8" ht="40.5" customHeight="1">
      <c r="A342" s="23"/>
      <c r="B342" s="149"/>
      <c r="C342" s="156" t="s">
        <v>8</v>
      </c>
      <c r="D342" s="159" t="s">
        <v>9</v>
      </c>
      <c r="E342" s="42">
        <v>95113.8</v>
      </c>
      <c r="F342" s="16">
        <v>63878.4</v>
      </c>
      <c r="G342" s="16">
        <v>52325.4</v>
      </c>
      <c r="H342" s="62">
        <f t="shared" si="31"/>
        <v>81.91407424105802</v>
      </c>
    </row>
    <row r="343" spans="1:8" ht="27" customHeight="1">
      <c r="A343" s="23"/>
      <c r="B343" s="132" t="s">
        <v>297</v>
      </c>
      <c r="C343" s="132"/>
      <c r="D343" s="139" t="s">
        <v>252</v>
      </c>
      <c r="E343" s="67">
        <f>E344+E346+E348+E350+E352</f>
        <v>2400</v>
      </c>
      <c r="F343" s="67">
        <f>F344+F346+F348+F350+F352</f>
        <v>56367.9</v>
      </c>
      <c r="G343" s="67">
        <f>G344+G346+G348+G350+G352</f>
        <v>56137.9</v>
      </c>
      <c r="H343" s="62">
        <f t="shared" si="31"/>
        <v>99.59196634964226</v>
      </c>
    </row>
    <row r="344" spans="1:8" ht="51">
      <c r="A344" s="23"/>
      <c r="B344" s="132" t="s">
        <v>298</v>
      </c>
      <c r="C344" s="132"/>
      <c r="D344" s="139" t="s">
        <v>604</v>
      </c>
      <c r="E344" s="67">
        <f aca="true" t="shared" si="37" ref="E344:G360">E345</f>
        <v>2400</v>
      </c>
      <c r="F344" s="67">
        <f t="shared" si="37"/>
        <v>230</v>
      </c>
      <c r="G344" s="67">
        <f t="shared" si="37"/>
        <v>0</v>
      </c>
      <c r="H344" s="62">
        <f t="shared" si="31"/>
        <v>0</v>
      </c>
    </row>
    <row r="345" spans="1:8" ht="50.25" customHeight="1">
      <c r="A345" s="23"/>
      <c r="B345" s="146"/>
      <c r="C345" s="132" t="s">
        <v>10</v>
      </c>
      <c r="D345" s="136" t="s">
        <v>248</v>
      </c>
      <c r="E345" s="67">
        <v>2400</v>
      </c>
      <c r="F345" s="62">
        <v>230</v>
      </c>
      <c r="G345" s="62">
        <v>0</v>
      </c>
      <c r="H345" s="62">
        <f t="shared" si="31"/>
        <v>0</v>
      </c>
    </row>
    <row r="346" spans="1:8" ht="27" customHeight="1">
      <c r="A346" s="23"/>
      <c r="B346" s="132" t="s">
        <v>516</v>
      </c>
      <c r="C346" s="132"/>
      <c r="D346" s="139" t="s">
        <v>517</v>
      </c>
      <c r="E346" s="67">
        <f t="shared" si="37"/>
        <v>0</v>
      </c>
      <c r="F346" s="67">
        <f t="shared" si="37"/>
        <v>25959</v>
      </c>
      <c r="G346" s="67">
        <f t="shared" si="37"/>
        <v>25959</v>
      </c>
      <c r="H346" s="62">
        <f aca="true" t="shared" si="38" ref="H346:H351">G346/F346*100</f>
        <v>100</v>
      </c>
    </row>
    <row r="347" spans="1:8" ht="54" customHeight="1">
      <c r="A347" s="23"/>
      <c r="B347" s="146"/>
      <c r="C347" s="132" t="s">
        <v>10</v>
      </c>
      <c r="D347" s="136" t="s">
        <v>248</v>
      </c>
      <c r="E347" s="67">
        <v>0</v>
      </c>
      <c r="F347" s="62">
        <v>25959</v>
      </c>
      <c r="G347" s="62">
        <v>25959</v>
      </c>
      <c r="H347" s="62">
        <f t="shared" si="38"/>
        <v>100</v>
      </c>
    </row>
    <row r="348" spans="1:8" ht="67.5" customHeight="1">
      <c r="A348" s="23"/>
      <c r="B348" s="132" t="s">
        <v>560</v>
      </c>
      <c r="C348" s="132"/>
      <c r="D348" s="139" t="s">
        <v>561</v>
      </c>
      <c r="E348" s="67">
        <f t="shared" si="37"/>
        <v>0</v>
      </c>
      <c r="F348" s="67">
        <f t="shared" si="37"/>
        <v>9000</v>
      </c>
      <c r="G348" s="67">
        <f t="shared" si="37"/>
        <v>9000</v>
      </c>
      <c r="H348" s="62">
        <f t="shared" si="38"/>
        <v>100</v>
      </c>
    </row>
    <row r="349" spans="1:8" ht="54" customHeight="1">
      <c r="A349" s="23"/>
      <c r="B349" s="146"/>
      <c r="C349" s="132" t="s">
        <v>10</v>
      </c>
      <c r="D349" s="136" t="s">
        <v>248</v>
      </c>
      <c r="E349" s="67">
        <v>0</v>
      </c>
      <c r="F349" s="62">
        <v>9000</v>
      </c>
      <c r="G349" s="62">
        <v>9000</v>
      </c>
      <c r="H349" s="62">
        <f t="shared" si="38"/>
        <v>100</v>
      </c>
    </row>
    <row r="350" spans="1:8" ht="27" customHeight="1">
      <c r="A350" s="23"/>
      <c r="B350" s="132" t="s">
        <v>562</v>
      </c>
      <c r="C350" s="132"/>
      <c r="D350" s="139" t="s">
        <v>605</v>
      </c>
      <c r="E350" s="67">
        <f t="shared" si="37"/>
        <v>0</v>
      </c>
      <c r="F350" s="67">
        <f t="shared" si="37"/>
        <v>18217.5</v>
      </c>
      <c r="G350" s="67">
        <f t="shared" si="37"/>
        <v>18217.5</v>
      </c>
      <c r="H350" s="62">
        <f t="shared" si="38"/>
        <v>100</v>
      </c>
    </row>
    <row r="351" spans="1:8" ht="54" customHeight="1">
      <c r="A351" s="23"/>
      <c r="B351" s="146"/>
      <c r="C351" s="132" t="s">
        <v>10</v>
      </c>
      <c r="D351" s="136" t="s">
        <v>248</v>
      </c>
      <c r="E351" s="67">
        <v>0</v>
      </c>
      <c r="F351" s="62">
        <v>18217.5</v>
      </c>
      <c r="G351" s="62">
        <v>18217.5</v>
      </c>
      <c r="H351" s="62">
        <f t="shared" si="38"/>
        <v>100</v>
      </c>
    </row>
    <row r="352" spans="1:8" ht="85.5" customHeight="1">
      <c r="A352" s="23"/>
      <c r="B352" s="132" t="s">
        <v>634</v>
      </c>
      <c r="C352" s="132"/>
      <c r="D352" s="139" t="s">
        <v>635</v>
      </c>
      <c r="E352" s="67">
        <f t="shared" si="37"/>
        <v>0</v>
      </c>
      <c r="F352" s="67">
        <f t="shared" si="37"/>
        <v>2961.4</v>
      </c>
      <c r="G352" s="67">
        <f t="shared" si="37"/>
        <v>2961.4</v>
      </c>
      <c r="H352" s="62">
        <f>G352/F352*100</f>
        <v>100</v>
      </c>
    </row>
    <row r="353" spans="1:8" ht="54" customHeight="1">
      <c r="A353" s="23"/>
      <c r="B353" s="146"/>
      <c r="C353" s="132" t="s">
        <v>10</v>
      </c>
      <c r="D353" s="136" t="s">
        <v>248</v>
      </c>
      <c r="E353" s="67">
        <v>0</v>
      </c>
      <c r="F353" s="62">
        <v>2961.4</v>
      </c>
      <c r="G353" s="62">
        <v>2961.4</v>
      </c>
      <c r="H353" s="62">
        <f>G353/F353*100</f>
        <v>100</v>
      </c>
    </row>
    <row r="354" spans="1:8" ht="40.5" customHeight="1">
      <c r="A354" s="23"/>
      <c r="B354" s="132" t="s">
        <v>581</v>
      </c>
      <c r="C354" s="132"/>
      <c r="D354" s="139" t="s">
        <v>582</v>
      </c>
      <c r="E354" s="67">
        <f t="shared" si="37"/>
        <v>0</v>
      </c>
      <c r="F354" s="67">
        <f t="shared" si="37"/>
        <v>1000</v>
      </c>
      <c r="G354" s="67">
        <f t="shared" si="37"/>
        <v>1000</v>
      </c>
      <c r="H354" s="62">
        <f aca="true" t="shared" si="39" ref="H354:H359">G354/F354*100</f>
        <v>100</v>
      </c>
    </row>
    <row r="355" spans="1:8" ht="40.5" customHeight="1">
      <c r="A355" s="23"/>
      <c r="B355" s="146"/>
      <c r="C355" s="132" t="s">
        <v>8</v>
      </c>
      <c r="D355" s="136" t="s">
        <v>9</v>
      </c>
      <c r="E355" s="67">
        <v>0</v>
      </c>
      <c r="F355" s="62">
        <v>1000</v>
      </c>
      <c r="G355" s="62">
        <v>1000</v>
      </c>
      <c r="H355" s="62">
        <f t="shared" si="39"/>
        <v>100</v>
      </c>
    </row>
    <row r="356" spans="1:8" ht="124.5" customHeight="1">
      <c r="A356" s="23"/>
      <c r="B356" s="132" t="s">
        <v>618</v>
      </c>
      <c r="C356" s="132"/>
      <c r="D356" s="139" t="s">
        <v>619</v>
      </c>
      <c r="E356" s="67">
        <f t="shared" si="37"/>
        <v>0</v>
      </c>
      <c r="F356" s="67">
        <f t="shared" si="37"/>
        <v>1059.7</v>
      </c>
      <c r="G356" s="67">
        <f t="shared" si="37"/>
        <v>1059.7</v>
      </c>
      <c r="H356" s="62">
        <f t="shared" si="39"/>
        <v>100</v>
      </c>
    </row>
    <row r="357" spans="1:8" ht="40.5" customHeight="1">
      <c r="A357" s="23"/>
      <c r="B357" s="146"/>
      <c r="C357" s="132" t="s">
        <v>8</v>
      </c>
      <c r="D357" s="136" t="s">
        <v>9</v>
      </c>
      <c r="E357" s="67">
        <v>0</v>
      </c>
      <c r="F357" s="62">
        <v>1059.7</v>
      </c>
      <c r="G357" s="62">
        <v>1059.7</v>
      </c>
      <c r="H357" s="62">
        <f t="shared" si="39"/>
        <v>100</v>
      </c>
    </row>
    <row r="358" spans="1:8" ht="27" customHeight="1">
      <c r="A358" s="23"/>
      <c r="B358" s="132" t="s">
        <v>606</v>
      </c>
      <c r="C358" s="132"/>
      <c r="D358" s="139" t="s">
        <v>607</v>
      </c>
      <c r="E358" s="67">
        <f t="shared" si="37"/>
        <v>0</v>
      </c>
      <c r="F358" s="67">
        <f t="shared" si="37"/>
        <v>14538.3</v>
      </c>
      <c r="G358" s="67">
        <f t="shared" si="37"/>
        <v>14538.3</v>
      </c>
      <c r="H358" s="62">
        <f t="shared" si="39"/>
        <v>100</v>
      </c>
    </row>
    <row r="359" spans="1:8" ht="54" customHeight="1">
      <c r="A359" s="23"/>
      <c r="B359" s="146"/>
      <c r="C359" s="132" t="s">
        <v>10</v>
      </c>
      <c r="D359" s="136" t="s">
        <v>248</v>
      </c>
      <c r="E359" s="67">
        <v>0</v>
      </c>
      <c r="F359" s="62">
        <v>14538.3</v>
      </c>
      <c r="G359" s="62">
        <v>14538.3</v>
      </c>
      <c r="H359" s="62">
        <f t="shared" si="39"/>
        <v>100</v>
      </c>
    </row>
    <row r="360" spans="1:8" ht="68.25" customHeight="1">
      <c r="A360" s="23"/>
      <c r="B360" s="132" t="s">
        <v>636</v>
      </c>
      <c r="C360" s="132"/>
      <c r="D360" s="139" t="s">
        <v>637</v>
      </c>
      <c r="E360" s="67">
        <f t="shared" si="37"/>
        <v>0</v>
      </c>
      <c r="F360" s="67">
        <f t="shared" si="37"/>
        <v>22962.1</v>
      </c>
      <c r="G360" s="67">
        <f t="shared" si="37"/>
        <v>9028.1</v>
      </c>
      <c r="H360" s="62">
        <f>G360/F360*100</f>
        <v>39.31739692798133</v>
      </c>
    </row>
    <row r="361" spans="1:8" ht="54" customHeight="1">
      <c r="A361" s="23"/>
      <c r="B361" s="146"/>
      <c r="C361" s="132" t="s">
        <v>10</v>
      </c>
      <c r="D361" s="136" t="s">
        <v>248</v>
      </c>
      <c r="E361" s="67">
        <v>0</v>
      </c>
      <c r="F361" s="62">
        <v>22962.1</v>
      </c>
      <c r="G361" s="62">
        <v>9028.1</v>
      </c>
      <c r="H361" s="62">
        <f>G361/F361*100</f>
        <v>39.31739692798133</v>
      </c>
    </row>
    <row r="362" spans="1:8" ht="40.5" customHeight="1">
      <c r="A362" s="20"/>
      <c r="B362" s="149" t="s">
        <v>299</v>
      </c>
      <c r="C362" s="156"/>
      <c r="D362" s="235" t="s">
        <v>300</v>
      </c>
      <c r="E362" s="13">
        <f>E363</f>
        <v>6390</v>
      </c>
      <c r="F362" s="13">
        <f>F363</f>
        <v>7231.7</v>
      </c>
      <c r="G362" s="13">
        <f>G363</f>
        <v>7188.8</v>
      </c>
      <c r="H362" s="62">
        <f t="shared" si="31"/>
        <v>99.40677848915193</v>
      </c>
    </row>
    <row r="363" spans="1:8" ht="40.5" customHeight="1">
      <c r="A363" s="20"/>
      <c r="B363" s="149"/>
      <c r="C363" s="156" t="s">
        <v>8</v>
      </c>
      <c r="D363" s="159" t="s">
        <v>9</v>
      </c>
      <c r="E363" s="13">
        <v>6390</v>
      </c>
      <c r="F363" s="16">
        <v>7231.7</v>
      </c>
      <c r="G363" s="16">
        <v>7188.8</v>
      </c>
      <c r="H363" s="62">
        <f t="shared" si="31"/>
        <v>99.40677848915193</v>
      </c>
    </row>
    <row r="364" spans="1:8" ht="54" customHeight="1">
      <c r="A364" s="20"/>
      <c r="B364" s="156" t="s">
        <v>301</v>
      </c>
      <c r="C364" s="156"/>
      <c r="D364" s="159" t="s">
        <v>302</v>
      </c>
      <c r="E364" s="13">
        <f>E365</f>
        <v>20939</v>
      </c>
      <c r="F364" s="13">
        <f>F365</f>
        <v>10220.1</v>
      </c>
      <c r="G364" s="13">
        <f>G365</f>
        <v>9830.8</v>
      </c>
      <c r="H364" s="62">
        <f t="shared" si="31"/>
        <v>96.19083961996458</v>
      </c>
    </row>
    <row r="365" spans="1:8" ht="40.5" customHeight="1">
      <c r="A365" s="20"/>
      <c r="B365" s="149"/>
      <c r="C365" s="156" t="s">
        <v>8</v>
      </c>
      <c r="D365" s="159" t="s">
        <v>9</v>
      </c>
      <c r="E365" s="13">
        <v>20939</v>
      </c>
      <c r="F365" s="62">
        <v>10220.1</v>
      </c>
      <c r="G365" s="62">
        <v>9830.8</v>
      </c>
      <c r="H365" s="62">
        <f aca="true" t="shared" si="40" ref="H365:H480">G365/F365*100</f>
        <v>96.19083961996458</v>
      </c>
    </row>
    <row r="366" spans="1:8" ht="123" customHeight="1">
      <c r="A366" s="20"/>
      <c r="B366" s="156" t="s">
        <v>394</v>
      </c>
      <c r="C366" s="156"/>
      <c r="D366" s="159" t="s">
        <v>395</v>
      </c>
      <c r="E366" s="13">
        <f>E367</f>
        <v>0</v>
      </c>
      <c r="F366" s="13">
        <f>F367</f>
        <v>1028.6</v>
      </c>
      <c r="G366" s="13">
        <f>G367</f>
        <v>946.4</v>
      </c>
      <c r="H366" s="62">
        <f t="shared" si="40"/>
        <v>92.00855531790783</v>
      </c>
    </row>
    <row r="367" spans="1:8" ht="40.5" customHeight="1">
      <c r="A367" s="20"/>
      <c r="B367" s="149"/>
      <c r="C367" s="156" t="s">
        <v>8</v>
      </c>
      <c r="D367" s="159" t="s">
        <v>9</v>
      </c>
      <c r="E367" s="13">
        <v>0</v>
      </c>
      <c r="F367" s="62">
        <v>1028.6</v>
      </c>
      <c r="G367" s="62">
        <v>946.4</v>
      </c>
      <c r="H367" s="62">
        <f>G367/F367*100</f>
        <v>92.00855531790783</v>
      </c>
    </row>
    <row r="368" spans="1:8" ht="81" customHeight="1">
      <c r="A368" s="20"/>
      <c r="B368" s="149" t="s">
        <v>303</v>
      </c>
      <c r="C368" s="150"/>
      <c r="D368" s="236" t="s">
        <v>304</v>
      </c>
      <c r="E368" s="45">
        <f>E369</f>
        <v>560568.4</v>
      </c>
      <c r="F368" s="45">
        <f>F369</f>
        <v>672407.8</v>
      </c>
      <c r="G368" s="45">
        <f>G369</f>
        <v>672407.8</v>
      </c>
      <c r="H368" s="62">
        <f t="shared" si="40"/>
        <v>100</v>
      </c>
    </row>
    <row r="369" spans="1:8" ht="40.5" customHeight="1">
      <c r="A369" s="20"/>
      <c r="B369" s="141"/>
      <c r="C369" s="156" t="s">
        <v>8</v>
      </c>
      <c r="D369" s="159" t="s">
        <v>9</v>
      </c>
      <c r="E369" s="13">
        <v>560568.4</v>
      </c>
      <c r="F369" s="62">
        <v>672407.8</v>
      </c>
      <c r="G369" s="62">
        <v>672407.8</v>
      </c>
      <c r="H369" s="62">
        <f t="shared" si="40"/>
        <v>100</v>
      </c>
    </row>
    <row r="370" spans="1:8" ht="41.25" customHeight="1">
      <c r="A370" s="20"/>
      <c r="B370" s="149" t="s">
        <v>620</v>
      </c>
      <c r="C370" s="150"/>
      <c r="D370" s="236" t="s">
        <v>621</v>
      </c>
      <c r="E370" s="45">
        <f>E371</f>
        <v>0</v>
      </c>
      <c r="F370" s="45">
        <f>F371</f>
        <v>400</v>
      </c>
      <c r="G370" s="45">
        <f>G371</f>
        <v>400</v>
      </c>
      <c r="H370" s="62">
        <f>G370/F370*100</f>
        <v>100</v>
      </c>
    </row>
    <row r="371" spans="1:8" ht="40.5" customHeight="1">
      <c r="A371" s="20"/>
      <c r="B371" s="141"/>
      <c r="C371" s="156" t="s">
        <v>8</v>
      </c>
      <c r="D371" s="159" t="s">
        <v>9</v>
      </c>
      <c r="E371" s="13">
        <v>0</v>
      </c>
      <c r="F371" s="62">
        <v>400</v>
      </c>
      <c r="G371" s="62">
        <v>400</v>
      </c>
      <c r="H371" s="62">
        <f>G371/F371*100</f>
        <v>100</v>
      </c>
    </row>
    <row r="372" spans="1:8" s="68" customFormat="1" ht="13.5" customHeight="1">
      <c r="A372" s="76" t="s">
        <v>107</v>
      </c>
      <c r="B372" s="141"/>
      <c r="C372" s="144"/>
      <c r="D372" s="237" t="s">
        <v>108</v>
      </c>
      <c r="E372" s="12">
        <f>E373+E415+E430</f>
        <v>1066940.1999999997</v>
      </c>
      <c r="F372" s="12">
        <f>F373+F415+F430</f>
        <v>1121484.2</v>
      </c>
      <c r="G372" s="12">
        <f>G373+G415+G430</f>
        <v>1088262.5</v>
      </c>
      <c r="H372" s="80">
        <f t="shared" si="40"/>
        <v>97.03770235907024</v>
      </c>
    </row>
    <row r="373" spans="1:8" ht="40.5" customHeight="1">
      <c r="A373" s="30"/>
      <c r="B373" s="141" t="s">
        <v>285</v>
      </c>
      <c r="C373" s="141"/>
      <c r="D373" s="233" t="s">
        <v>286</v>
      </c>
      <c r="E373" s="14">
        <f>E374+E401</f>
        <v>910237.4999999999</v>
      </c>
      <c r="F373" s="14">
        <f>F374+F401</f>
        <v>956395.4</v>
      </c>
      <c r="G373" s="14">
        <f>G374+G401</f>
        <v>933045.7</v>
      </c>
      <c r="H373" s="60">
        <f>G373/F373*100</f>
        <v>97.55857253182104</v>
      </c>
    </row>
    <row r="374" spans="1:8" ht="27">
      <c r="A374" s="6"/>
      <c r="B374" s="144" t="s">
        <v>305</v>
      </c>
      <c r="C374" s="165"/>
      <c r="D374" s="238" t="s">
        <v>306</v>
      </c>
      <c r="E374" s="43">
        <f>E375+E381+E383+E389+E391+E393+E395+E378+E397+E399+E386</f>
        <v>761409.0999999999</v>
      </c>
      <c r="F374" s="43">
        <f>F375+F381+F383+F389+F391+F393+F395+F378+F397+F399+F386</f>
        <v>807332.5</v>
      </c>
      <c r="G374" s="43">
        <f>G375+G381+G383+G389+G391+G393+G395+G378+G397+G399+G386</f>
        <v>788285.3999999999</v>
      </c>
      <c r="H374" s="61">
        <f>G374/F374*100</f>
        <v>97.64073662338626</v>
      </c>
    </row>
    <row r="375" spans="1:8" ht="54" customHeight="1">
      <c r="A375" s="6"/>
      <c r="B375" s="149" t="s">
        <v>307</v>
      </c>
      <c r="C375" s="199"/>
      <c r="D375" s="234" t="s">
        <v>308</v>
      </c>
      <c r="E375" s="45">
        <f aca="true" t="shared" si="41" ref="E375:G376">E376</f>
        <v>74339.3</v>
      </c>
      <c r="F375" s="45">
        <f t="shared" si="41"/>
        <v>65377</v>
      </c>
      <c r="G375" s="45">
        <f t="shared" si="41"/>
        <v>64095.5</v>
      </c>
      <c r="H375" s="62">
        <f>G375/F375*100</f>
        <v>98.0398305214372</v>
      </c>
    </row>
    <row r="376" spans="1:8" ht="94.5" customHeight="1">
      <c r="A376" s="6"/>
      <c r="B376" s="149" t="s">
        <v>309</v>
      </c>
      <c r="C376" s="149"/>
      <c r="D376" s="184" t="s">
        <v>310</v>
      </c>
      <c r="E376" s="45">
        <f t="shared" si="41"/>
        <v>74339.3</v>
      </c>
      <c r="F376" s="45">
        <f t="shared" si="41"/>
        <v>65377</v>
      </c>
      <c r="G376" s="45">
        <f t="shared" si="41"/>
        <v>64095.5</v>
      </c>
      <c r="H376" s="62">
        <f>G376/F376*100</f>
        <v>98.0398305214372</v>
      </c>
    </row>
    <row r="377" spans="1:8" ht="40.5" customHeight="1">
      <c r="A377" s="30"/>
      <c r="B377" s="149"/>
      <c r="C377" s="156" t="s">
        <v>8</v>
      </c>
      <c r="D377" s="159" t="s">
        <v>9</v>
      </c>
      <c r="E377" s="13">
        <v>74339.3</v>
      </c>
      <c r="F377" s="16">
        <v>65377</v>
      </c>
      <c r="G377" s="16">
        <v>64095.5</v>
      </c>
      <c r="H377" s="62">
        <f t="shared" si="40"/>
        <v>98.0398305214372</v>
      </c>
    </row>
    <row r="378" spans="1:8" ht="67.5" customHeight="1">
      <c r="A378" s="30"/>
      <c r="B378" s="149" t="s">
        <v>518</v>
      </c>
      <c r="C378" s="149"/>
      <c r="D378" s="158" t="s">
        <v>515</v>
      </c>
      <c r="E378" s="13">
        <f>E380+E379</f>
        <v>0</v>
      </c>
      <c r="F378" s="13">
        <f>F380+F379</f>
        <v>27281.5</v>
      </c>
      <c r="G378" s="13">
        <f>G380+G379</f>
        <v>19505.199999999997</v>
      </c>
      <c r="H378" s="62">
        <f>G378/F378*100</f>
        <v>71.49606876454739</v>
      </c>
    </row>
    <row r="379" spans="1:8" ht="27" customHeight="1">
      <c r="A379" s="30"/>
      <c r="B379" s="149"/>
      <c r="C379" s="150" t="s">
        <v>3</v>
      </c>
      <c r="D379" s="158" t="s">
        <v>153</v>
      </c>
      <c r="E379" s="13">
        <v>0</v>
      </c>
      <c r="F379" s="13">
        <v>540.4</v>
      </c>
      <c r="G379" s="13">
        <v>108.1</v>
      </c>
      <c r="H379" s="62">
        <f>G379/F379*100</f>
        <v>20.003700962250186</v>
      </c>
    </row>
    <row r="380" spans="1:8" ht="40.5" customHeight="1">
      <c r="A380" s="30"/>
      <c r="B380" s="149"/>
      <c r="C380" s="152" t="s">
        <v>8</v>
      </c>
      <c r="D380" s="159" t="s">
        <v>9</v>
      </c>
      <c r="E380" s="13">
        <v>0</v>
      </c>
      <c r="F380" s="62">
        <v>26741.1</v>
      </c>
      <c r="G380" s="62">
        <v>19397.1</v>
      </c>
      <c r="H380" s="62">
        <f>G380/F380*100</f>
        <v>72.53665705599246</v>
      </c>
    </row>
    <row r="381" spans="1:8" ht="13.5">
      <c r="A381" s="30"/>
      <c r="B381" s="149" t="s">
        <v>311</v>
      </c>
      <c r="C381" s="149"/>
      <c r="D381" s="158" t="s">
        <v>294</v>
      </c>
      <c r="E381" s="13">
        <f>E382</f>
        <v>78</v>
      </c>
      <c r="F381" s="13">
        <f>F382</f>
        <v>78</v>
      </c>
      <c r="G381" s="13">
        <f>G382</f>
        <v>78</v>
      </c>
      <c r="H381" s="62">
        <f t="shared" si="40"/>
        <v>100</v>
      </c>
    </row>
    <row r="382" spans="1:8" ht="40.5" customHeight="1">
      <c r="A382" s="30"/>
      <c r="B382" s="149"/>
      <c r="C382" s="152" t="s">
        <v>8</v>
      </c>
      <c r="D382" s="159" t="s">
        <v>9</v>
      </c>
      <c r="E382" s="13">
        <v>78</v>
      </c>
      <c r="F382" s="62">
        <v>78</v>
      </c>
      <c r="G382" s="62">
        <v>78</v>
      </c>
      <c r="H382" s="62">
        <f t="shared" si="40"/>
        <v>100</v>
      </c>
    </row>
    <row r="383" spans="1:8" ht="40.5" customHeight="1">
      <c r="A383" s="23"/>
      <c r="B383" s="156" t="s">
        <v>312</v>
      </c>
      <c r="C383" s="156"/>
      <c r="D383" s="159" t="s">
        <v>296</v>
      </c>
      <c r="E383" s="45">
        <f>E385+E384</f>
        <v>22882.3</v>
      </c>
      <c r="F383" s="45">
        <f>F385+F384</f>
        <v>41874.5</v>
      </c>
      <c r="G383" s="45">
        <f>G385+G384</f>
        <v>40085.1</v>
      </c>
      <c r="H383" s="62">
        <f t="shared" si="40"/>
        <v>95.72675494632772</v>
      </c>
    </row>
    <row r="384" spans="1:8" ht="27" customHeight="1">
      <c r="A384" s="23"/>
      <c r="B384" s="156"/>
      <c r="C384" s="156" t="s">
        <v>3</v>
      </c>
      <c r="D384" s="242" t="s">
        <v>153</v>
      </c>
      <c r="E384" s="45">
        <v>0</v>
      </c>
      <c r="F384" s="45">
        <v>5411.1</v>
      </c>
      <c r="G384" s="45">
        <v>4938.7</v>
      </c>
      <c r="H384" s="62">
        <f t="shared" si="40"/>
        <v>91.26979726857755</v>
      </c>
    </row>
    <row r="385" spans="1:8" ht="40.5" customHeight="1">
      <c r="A385" s="20"/>
      <c r="B385" s="149"/>
      <c r="C385" s="156" t="s">
        <v>8</v>
      </c>
      <c r="D385" s="159" t="s">
        <v>9</v>
      </c>
      <c r="E385" s="42">
        <v>22882.3</v>
      </c>
      <c r="F385" s="62">
        <v>36463.4</v>
      </c>
      <c r="G385" s="62">
        <v>35146.4</v>
      </c>
      <c r="H385" s="62">
        <f t="shared" si="40"/>
        <v>96.38815908554879</v>
      </c>
    </row>
    <row r="386" spans="1:8" ht="27" customHeight="1">
      <c r="A386" s="23"/>
      <c r="B386" s="132" t="s">
        <v>608</v>
      </c>
      <c r="C386" s="132"/>
      <c r="D386" s="139" t="s">
        <v>252</v>
      </c>
      <c r="E386" s="67">
        <f aca="true" t="shared" si="42" ref="E386:G387">E387</f>
        <v>0</v>
      </c>
      <c r="F386" s="67">
        <f t="shared" si="42"/>
        <v>7495</v>
      </c>
      <c r="G386" s="67">
        <f t="shared" si="42"/>
        <v>488.7</v>
      </c>
      <c r="H386" s="62">
        <f t="shared" si="40"/>
        <v>6.5203468979319545</v>
      </c>
    </row>
    <row r="387" spans="1:8" ht="25.5">
      <c r="A387" s="23"/>
      <c r="B387" s="132" t="s">
        <v>609</v>
      </c>
      <c r="C387" s="132"/>
      <c r="D387" s="139" t="s">
        <v>610</v>
      </c>
      <c r="E387" s="67">
        <f t="shared" si="42"/>
        <v>0</v>
      </c>
      <c r="F387" s="67">
        <f t="shared" si="42"/>
        <v>7495</v>
      </c>
      <c r="G387" s="67">
        <f t="shared" si="42"/>
        <v>488.7</v>
      </c>
      <c r="H387" s="62">
        <f t="shared" si="40"/>
        <v>6.5203468979319545</v>
      </c>
    </row>
    <row r="388" spans="1:8" ht="50.25" customHeight="1">
      <c r="A388" s="23"/>
      <c r="B388" s="146"/>
      <c r="C388" s="132" t="s">
        <v>10</v>
      </c>
      <c r="D388" s="136" t="s">
        <v>248</v>
      </c>
      <c r="E388" s="67">
        <v>0</v>
      </c>
      <c r="F388" s="62">
        <v>7495</v>
      </c>
      <c r="G388" s="62">
        <v>488.7</v>
      </c>
      <c r="H388" s="62">
        <f t="shared" si="40"/>
        <v>6.5203468979319545</v>
      </c>
    </row>
    <row r="389" spans="1:8" s="68" customFormat="1" ht="94.5" customHeight="1">
      <c r="A389" s="70"/>
      <c r="B389" s="146" t="s">
        <v>313</v>
      </c>
      <c r="C389" s="146"/>
      <c r="D389" s="270" t="s">
        <v>314</v>
      </c>
      <c r="E389" s="42">
        <f>E390</f>
        <v>487400.1</v>
      </c>
      <c r="F389" s="42">
        <f>F390</f>
        <v>474450.1</v>
      </c>
      <c r="G389" s="42">
        <f>G390</f>
        <v>474197.2</v>
      </c>
      <c r="H389" s="69">
        <f t="shared" si="40"/>
        <v>99.94669618575274</v>
      </c>
    </row>
    <row r="390" spans="1:8" ht="40.5" customHeight="1">
      <c r="A390" s="20"/>
      <c r="B390" s="149"/>
      <c r="C390" s="156" t="s">
        <v>8</v>
      </c>
      <c r="D390" s="159" t="s">
        <v>9</v>
      </c>
      <c r="E390" s="13">
        <v>487400.1</v>
      </c>
      <c r="F390" s="62">
        <v>474450.1</v>
      </c>
      <c r="G390" s="62">
        <v>474197.2</v>
      </c>
      <c r="H390" s="62">
        <f t="shared" si="40"/>
        <v>99.94669618575274</v>
      </c>
    </row>
    <row r="391" spans="1:8" ht="175.5" customHeight="1">
      <c r="A391" s="23"/>
      <c r="B391" s="156" t="s">
        <v>315</v>
      </c>
      <c r="C391" s="167"/>
      <c r="D391" s="159" t="s">
        <v>316</v>
      </c>
      <c r="E391" s="13">
        <f>E392</f>
        <v>151027.2</v>
      </c>
      <c r="F391" s="13">
        <f>F392</f>
        <v>152422</v>
      </c>
      <c r="G391" s="13">
        <f>G392</f>
        <v>151552.1</v>
      </c>
      <c r="H391" s="62">
        <f t="shared" si="40"/>
        <v>99.42928186219837</v>
      </c>
    </row>
    <row r="392" spans="1:8" ht="40.5" customHeight="1">
      <c r="A392" s="23"/>
      <c r="B392" s="156"/>
      <c r="C392" s="156" t="s">
        <v>8</v>
      </c>
      <c r="D392" s="159" t="s">
        <v>9</v>
      </c>
      <c r="E392" s="13">
        <v>151027.2</v>
      </c>
      <c r="F392" s="16">
        <v>152422</v>
      </c>
      <c r="G392" s="16">
        <v>151552.1</v>
      </c>
      <c r="H392" s="62">
        <f t="shared" si="40"/>
        <v>99.42928186219837</v>
      </c>
    </row>
    <row r="393" spans="1:8" ht="54" customHeight="1">
      <c r="A393" s="23"/>
      <c r="B393" s="149" t="s">
        <v>317</v>
      </c>
      <c r="C393" s="150"/>
      <c r="D393" s="159" t="s">
        <v>318</v>
      </c>
      <c r="E393" s="45">
        <f>E394</f>
        <v>19765</v>
      </c>
      <c r="F393" s="45">
        <f>F394</f>
        <v>19765</v>
      </c>
      <c r="G393" s="45">
        <f>G394</f>
        <v>19701.4</v>
      </c>
      <c r="H393" s="62">
        <f t="shared" si="40"/>
        <v>99.67821907412093</v>
      </c>
    </row>
    <row r="394" spans="1:8" ht="40.5" customHeight="1">
      <c r="A394" s="23"/>
      <c r="B394" s="149"/>
      <c r="C394" s="156" t="s">
        <v>8</v>
      </c>
      <c r="D394" s="159" t="s">
        <v>9</v>
      </c>
      <c r="E394" s="13">
        <v>19765</v>
      </c>
      <c r="F394" s="62">
        <v>19765</v>
      </c>
      <c r="G394" s="62">
        <v>19701.4</v>
      </c>
      <c r="H394" s="62">
        <f t="shared" si="40"/>
        <v>99.67821907412093</v>
      </c>
    </row>
    <row r="395" spans="1:8" ht="54" customHeight="1">
      <c r="A395" s="20"/>
      <c r="B395" s="149" t="s">
        <v>319</v>
      </c>
      <c r="C395" s="150"/>
      <c r="D395" s="159" t="s">
        <v>302</v>
      </c>
      <c r="E395" s="45">
        <f>E396</f>
        <v>5917.2</v>
      </c>
      <c r="F395" s="45">
        <f>F396</f>
        <v>14979.9</v>
      </c>
      <c r="G395" s="45">
        <f>G396</f>
        <v>14972.7</v>
      </c>
      <c r="H395" s="62">
        <f t="shared" si="40"/>
        <v>99.95193559369557</v>
      </c>
    </row>
    <row r="396" spans="1:8" ht="40.5" customHeight="1">
      <c r="A396" s="20"/>
      <c r="B396" s="149"/>
      <c r="C396" s="156" t="s">
        <v>8</v>
      </c>
      <c r="D396" s="159" t="s">
        <v>9</v>
      </c>
      <c r="E396" s="13">
        <v>5917.2</v>
      </c>
      <c r="F396" s="62">
        <v>14979.9</v>
      </c>
      <c r="G396" s="62">
        <v>14972.7</v>
      </c>
      <c r="H396" s="62">
        <f t="shared" si="40"/>
        <v>99.95193559369557</v>
      </c>
    </row>
    <row r="397" spans="1:8" s="68" customFormat="1" ht="54" customHeight="1">
      <c r="A397" s="70"/>
      <c r="B397" s="146" t="s">
        <v>519</v>
      </c>
      <c r="C397" s="155"/>
      <c r="D397" s="139" t="s">
        <v>520</v>
      </c>
      <c r="E397" s="42">
        <f>E398</f>
        <v>0</v>
      </c>
      <c r="F397" s="42">
        <f>F398</f>
        <v>2921.3</v>
      </c>
      <c r="G397" s="42">
        <f>G398</f>
        <v>2921.3</v>
      </c>
      <c r="H397" s="69">
        <f>G397/F397*100</f>
        <v>100</v>
      </c>
    </row>
    <row r="398" spans="1:8" s="68" customFormat="1" ht="40.5" customHeight="1">
      <c r="A398" s="70"/>
      <c r="B398" s="146"/>
      <c r="C398" s="132" t="s">
        <v>8</v>
      </c>
      <c r="D398" s="139" t="s">
        <v>9</v>
      </c>
      <c r="E398" s="42">
        <v>0</v>
      </c>
      <c r="F398" s="69">
        <v>2921.3</v>
      </c>
      <c r="G398" s="69">
        <v>2921.3</v>
      </c>
      <c r="H398" s="69">
        <f>G398/F398*100</f>
        <v>100</v>
      </c>
    </row>
    <row r="399" spans="1:8" s="68" customFormat="1" ht="67.5" customHeight="1">
      <c r="A399" s="70"/>
      <c r="B399" s="146" t="s">
        <v>548</v>
      </c>
      <c r="C399" s="155"/>
      <c r="D399" s="139" t="s">
        <v>543</v>
      </c>
      <c r="E399" s="42">
        <f>E400</f>
        <v>0</v>
      </c>
      <c r="F399" s="42">
        <f>F400</f>
        <v>688.2</v>
      </c>
      <c r="G399" s="42">
        <f>G400</f>
        <v>688.2</v>
      </c>
      <c r="H399" s="69">
        <f>G399/F399*100</f>
        <v>100</v>
      </c>
    </row>
    <row r="400" spans="1:8" s="68" customFormat="1" ht="40.5" customHeight="1">
      <c r="A400" s="70"/>
      <c r="B400" s="146"/>
      <c r="C400" s="132" t="s">
        <v>8</v>
      </c>
      <c r="D400" s="139" t="s">
        <v>9</v>
      </c>
      <c r="E400" s="42">
        <v>0</v>
      </c>
      <c r="F400" s="69">
        <v>688.2</v>
      </c>
      <c r="G400" s="69">
        <v>688.2</v>
      </c>
      <c r="H400" s="69">
        <f>G400/F400*100</f>
        <v>100</v>
      </c>
    </row>
    <row r="401" spans="1:8" ht="27">
      <c r="A401" s="20"/>
      <c r="B401" s="144" t="s">
        <v>320</v>
      </c>
      <c r="C401" s="165"/>
      <c r="D401" s="238" t="s">
        <v>321</v>
      </c>
      <c r="E401" s="43">
        <f>E402+E408+E405+E413+E411</f>
        <v>148828.4</v>
      </c>
      <c r="F401" s="43">
        <f>F402+F408+F405+F413+F411</f>
        <v>149062.9</v>
      </c>
      <c r="G401" s="43">
        <f>G402+G408+G405+G413+G411</f>
        <v>144760.3</v>
      </c>
      <c r="H401" s="61">
        <f t="shared" si="40"/>
        <v>97.11356749399079</v>
      </c>
    </row>
    <row r="402" spans="1:8" ht="54" customHeight="1">
      <c r="A402" s="20"/>
      <c r="B402" s="149" t="s">
        <v>322</v>
      </c>
      <c r="C402" s="199"/>
      <c r="D402" s="234" t="s">
        <v>323</v>
      </c>
      <c r="E402" s="45">
        <f aca="true" t="shared" si="43" ref="E402:G403">E403</f>
        <v>140699.4</v>
      </c>
      <c r="F402" s="45">
        <f t="shared" si="43"/>
        <v>133592.8</v>
      </c>
      <c r="G402" s="45">
        <f t="shared" si="43"/>
        <v>131269.6</v>
      </c>
      <c r="H402" s="62">
        <f t="shared" si="40"/>
        <v>98.26098412489297</v>
      </c>
    </row>
    <row r="403" spans="1:8" ht="13.5" customHeight="1">
      <c r="A403" s="20"/>
      <c r="B403" s="149" t="s">
        <v>324</v>
      </c>
      <c r="C403" s="156"/>
      <c r="D403" s="239" t="s">
        <v>325</v>
      </c>
      <c r="E403" s="13">
        <f t="shared" si="43"/>
        <v>140699.4</v>
      </c>
      <c r="F403" s="13">
        <f t="shared" si="43"/>
        <v>133592.8</v>
      </c>
      <c r="G403" s="13">
        <f t="shared" si="43"/>
        <v>131269.6</v>
      </c>
      <c r="H403" s="62">
        <f t="shared" si="40"/>
        <v>98.26098412489297</v>
      </c>
    </row>
    <row r="404" spans="1:8" ht="40.5" customHeight="1">
      <c r="A404" s="20"/>
      <c r="B404" s="149"/>
      <c r="C404" s="156" t="s">
        <v>8</v>
      </c>
      <c r="D404" s="159" t="s">
        <v>9</v>
      </c>
      <c r="E404" s="13">
        <v>140699.4</v>
      </c>
      <c r="F404" s="13">
        <v>133592.8</v>
      </c>
      <c r="G404" s="13">
        <v>131269.6</v>
      </c>
      <c r="H404" s="62">
        <f t="shared" si="40"/>
        <v>98.26098412489297</v>
      </c>
    </row>
    <row r="405" spans="1:8" ht="67.5" customHeight="1">
      <c r="A405" s="20"/>
      <c r="B405" s="156" t="s">
        <v>521</v>
      </c>
      <c r="C405" s="156"/>
      <c r="D405" s="159" t="s">
        <v>515</v>
      </c>
      <c r="E405" s="13">
        <f>E407+E406</f>
        <v>0</v>
      </c>
      <c r="F405" s="13">
        <f>F407+F406</f>
        <v>5820.200000000001</v>
      </c>
      <c r="G405" s="13">
        <f>G407+G406</f>
        <v>5820.200000000001</v>
      </c>
      <c r="H405" s="62">
        <f>G405/F405*100</f>
        <v>100</v>
      </c>
    </row>
    <row r="406" spans="1:8" ht="27" customHeight="1">
      <c r="A406" s="20"/>
      <c r="B406" s="156"/>
      <c r="C406" s="156" t="s">
        <v>3</v>
      </c>
      <c r="D406" s="159" t="s">
        <v>153</v>
      </c>
      <c r="E406" s="13">
        <v>0</v>
      </c>
      <c r="F406" s="13">
        <v>2313.8</v>
      </c>
      <c r="G406" s="13">
        <v>2313.8</v>
      </c>
      <c r="H406" s="62">
        <f>G406/F406*100</f>
        <v>100</v>
      </c>
    </row>
    <row r="407" spans="1:8" ht="40.5" customHeight="1">
      <c r="A407" s="20"/>
      <c r="B407" s="149"/>
      <c r="C407" s="156" t="s">
        <v>8</v>
      </c>
      <c r="D407" s="159" t="s">
        <v>9</v>
      </c>
      <c r="E407" s="13">
        <v>0</v>
      </c>
      <c r="F407" s="16">
        <v>3506.4</v>
      </c>
      <c r="G407" s="16">
        <v>3506.4</v>
      </c>
      <c r="H407" s="62">
        <f>G407/F407*100</f>
        <v>100</v>
      </c>
    </row>
    <row r="408" spans="1:8" ht="40.5" customHeight="1">
      <c r="A408" s="20"/>
      <c r="B408" s="156" t="s">
        <v>326</v>
      </c>
      <c r="C408" s="156"/>
      <c r="D408" s="159" t="s">
        <v>296</v>
      </c>
      <c r="E408" s="13">
        <f>E410+E409</f>
        <v>8129</v>
      </c>
      <c r="F408" s="13">
        <f>F410+F409</f>
        <v>8490.599999999999</v>
      </c>
      <c r="G408" s="13">
        <f>G410+G409</f>
        <v>6511.3</v>
      </c>
      <c r="H408" s="62">
        <f t="shared" si="40"/>
        <v>76.6883376910937</v>
      </c>
    </row>
    <row r="409" spans="1:8" ht="27" customHeight="1">
      <c r="A409" s="20"/>
      <c r="B409" s="156"/>
      <c r="C409" s="156" t="s">
        <v>3</v>
      </c>
      <c r="D409" s="159" t="s">
        <v>153</v>
      </c>
      <c r="E409" s="13">
        <v>0</v>
      </c>
      <c r="F409" s="13">
        <v>279.8</v>
      </c>
      <c r="G409" s="13">
        <v>279.8</v>
      </c>
      <c r="H409" s="62">
        <f t="shared" si="40"/>
        <v>100</v>
      </c>
    </row>
    <row r="410" spans="1:8" ht="41.25" customHeight="1">
      <c r="A410" s="20"/>
      <c r="B410" s="149"/>
      <c r="C410" s="156" t="s">
        <v>8</v>
      </c>
      <c r="D410" s="159" t="s">
        <v>9</v>
      </c>
      <c r="E410" s="13">
        <v>8129</v>
      </c>
      <c r="F410" s="16">
        <v>8210.8</v>
      </c>
      <c r="G410" s="16">
        <v>6231.5</v>
      </c>
      <c r="H410" s="62">
        <f t="shared" si="40"/>
        <v>75.89394456082233</v>
      </c>
    </row>
    <row r="411" spans="1:8" ht="117.75" customHeight="1">
      <c r="A411" s="20"/>
      <c r="B411" s="156" t="s">
        <v>622</v>
      </c>
      <c r="C411" s="156"/>
      <c r="D411" s="159" t="s">
        <v>619</v>
      </c>
      <c r="E411" s="13">
        <f>E412</f>
        <v>0</v>
      </c>
      <c r="F411" s="13">
        <f>F412</f>
        <v>781.3</v>
      </c>
      <c r="G411" s="13">
        <f>G412</f>
        <v>781.3</v>
      </c>
      <c r="H411" s="62">
        <f>G411/F411*100</f>
        <v>100</v>
      </c>
    </row>
    <row r="412" spans="1:8" ht="41.25" customHeight="1">
      <c r="A412" s="20"/>
      <c r="B412" s="149"/>
      <c r="C412" s="156" t="s">
        <v>8</v>
      </c>
      <c r="D412" s="159" t="s">
        <v>9</v>
      </c>
      <c r="E412" s="13">
        <v>0</v>
      </c>
      <c r="F412" s="16">
        <v>781.3</v>
      </c>
      <c r="G412" s="16">
        <v>781.3</v>
      </c>
      <c r="H412" s="62">
        <f>G412/F412*100</f>
        <v>100</v>
      </c>
    </row>
    <row r="413" spans="1:8" ht="67.5" customHeight="1">
      <c r="A413" s="20"/>
      <c r="B413" s="156" t="s">
        <v>549</v>
      </c>
      <c r="C413" s="156"/>
      <c r="D413" s="159" t="s">
        <v>543</v>
      </c>
      <c r="E413" s="13">
        <f>E414</f>
        <v>0</v>
      </c>
      <c r="F413" s="13">
        <f>F414</f>
        <v>378</v>
      </c>
      <c r="G413" s="13">
        <f>G414</f>
        <v>377.9</v>
      </c>
      <c r="H413" s="62">
        <f>G413/F413*100</f>
        <v>99.97354497354497</v>
      </c>
    </row>
    <row r="414" spans="1:8" ht="40.5" customHeight="1">
      <c r="A414" s="20"/>
      <c r="B414" s="149"/>
      <c r="C414" s="156" t="s">
        <v>8</v>
      </c>
      <c r="D414" s="159" t="s">
        <v>9</v>
      </c>
      <c r="E414" s="13">
        <v>0</v>
      </c>
      <c r="F414" s="16">
        <v>378</v>
      </c>
      <c r="G414" s="16">
        <v>377.9</v>
      </c>
      <c r="H414" s="62">
        <f>G414/F414*100</f>
        <v>99.97354497354497</v>
      </c>
    </row>
    <row r="415" spans="1:8" ht="27" customHeight="1">
      <c r="A415" s="20"/>
      <c r="B415" s="141" t="s">
        <v>327</v>
      </c>
      <c r="C415" s="141"/>
      <c r="D415" s="233" t="s">
        <v>328</v>
      </c>
      <c r="E415" s="14">
        <f>E416+E427</f>
        <v>44026.7</v>
      </c>
      <c r="F415" s="14">
        <f>F416+F427</f>
        <v>36163.7</v>
      </c>
      <c r="G415" s="14">
        <f>G416+G427</f>
        <v>32656.6</v>
      </c>
      <c r="H415" s="60">
        <f t="shared" si="40"/>
        <v>90.30215381722556</v>
      </c>
    </row>
    <row r="416" spans="1:8" ht="54">
      <c r="A416" s="20"/>
      <c r="B416" s="144" t="s">
        <v>329</v>
      </c>
      <c r="C416" s="144"/>
      <c r="D416" s="143" t="s">
        <v>330</v>
      </c>
      <c r="E416" s="116">
        <f>E417+E420+E422+E424</f>
        <v>43356.7</v>
      </c>
      <c r="F416" s="116">
        <f>F417+F420+F422+F424</f>
        <v>35793.7</v>
      </c>
      <c r="G416" s="116">
        <f>G417+G420+G422+G424</f>
        <v>32286.6</v>
      </c>
      <c r="H416" s="61">
        <f t="shared" si="40"/>
        <v>90.20190703950696</v>
      </c>
    </row>
    <row r="417" spans="1:8" ht="40.5" customHeight="1">
      <c r="A417" s="20"/>
      <c r="B417" s="149" t="s">
        <v>331</v>
      </c>
      <c r="C417" s="149"/>
      <c r="D417" s="158" t="s">
        <v>332</v>
      </c>
      <c r="E417" s="16">
        <f aca="true" t="shared" si="44" ref="E417:G418">E418</f>
        <v>36355.2</v>
      </c>
      <c r="F417" s="16">
        <f t="shared" si="44"/>
        <v>29951.3</v>
      </c>
      <c r="G417" s="16">
        <f t="shared" si="44"/>
        <v>29668.8</v>
      </c>
      <c r="H417" s="62">
        <f t="shared" si="40"/>
        <v>99.05680220891915</v>
      </c>
    </row>
    <row r="418" spans="1:8" ht="27" customHeight="1">
      <c r="A418" s="20"/>
      <c r="B418" s="149" t="s">
        <v>333</v>
      </c>
      <c r="C418" s="149"/>
      <c r="D418" s="158" t="s">
        <v>334</v>
      </c>
      <c r="E418" s="16">
        <f t="shared" si="44"/>
        <v>36355.2</v>
      </c>
      <c r="F418" s="16">
        <f t="shared" si="44"/>
        <v>29951.3</v>
      </c>
      <c r="G418" s="16">
        <f t="shared" si="44"/>
        <v>29668.8</v>
      </c>
      <c r="H418" s="62">
        <f t="shared" si="40"/>
        <v>99.05680220891915</v>
      </c>
    </row>
    <row r="419" spans="1:8" ht="40.5" customHeight="1">
      <c r="A419" s="20"/>
      <c r="B419" s="141"/>
      <c r="C419" s="156" t="s">
        <v>8</v>
      </c>
      <c r="D419" s="158" t="s">
        <v>9</v>
      </c>
      <c r="E419" s="16">
        <v>36355.2</v>
      </c>
      <c r="F419" s="62">
        <v>29951.3</v>
      </c>
      <c r="G419" s="62">
        <v>29668.8</v>
      </c>
      <c r="H419" s="62">
        <f t="shared" si="40"/>
        <v>99.05680220891915</v>
      </c>
    </row>
    <row r="420" spans="1:8" ht="40.5" customHeight="1">
      <c r="A420" s="20"/>
      <c r="B420" s="149" t="s">
        <v>335</v>
      </c>
      <c r="C420" s="149"/>
      <c r="D420" s="158" t="s">
        <v>336</v>
      </c>
      <c r="E420" s="16">
        <f>E421</f>
        <v>6841.5</v>
      </c>
      <c r="F420" s="16">
        <f>F421</f>
        <v>2886.3</v>
      </c>
      <c r="G420" s="16">
        <f>G421</f>
        <v>2472.8</v>
      </c>
      <c r="H420" s="62">
        <f t="shared" si="40"/>
        <v>85.67369989259606</v>
      </c>
    </row>
    <row r="421" spans="1:8" ht="40.5" customHeight="1">
      <c r="A421" s="20"/>
      <c r="B421" s="141"/>
      <c r="C421" s="156" t="s">
        <v>8</v>
      </c>
      <c r="D421" s="158" t="s">
        <v>9</v>
      </c>
      <c r="E421" s="16">
        <v>6841.5</v>
      </c>
      <c r="F421" s="16">
        <v>2886.3</v>
      </c>
      <c r="G421" s="16">
        <v>2472.8</v>
      </c>
      <c r="H421" s="62">
        <f t="shared" si="40"/>
        <v>85.67369989259606</v>
      </c>
    </row>
    <row r="422" spans="1:8" ht="81" customHeight="1">
      <c r="A422" s="20"/>
      <c r="B422" s="156" t="s">
        <v>337</v>
      </c>
      <c r="C422" s="223"/>
      <c r="D422" s="240" t="s">
        <v>338</v>
      </c>
      <c r="E422" s="46">
        <f>E423</f>
        <v>160</v>
      </c>
      <c r="F422" s="46">
        <f>F423</f>
        <v>145</v>
      </c>
      <c r="G422" s="46">
        <f>G423</f>
        <v>145</v>
      </c>
      <c r="H422" s="62">
        <f t="shared" si="40"/>
        <v>100</v>
      </c>
    </row>
    <row r="423" spans="1:8" ht="40.5" customHeight="1">
      <c r="A423" s="20"/>
      <c r="B423" s="149"/>
      <c r="C423" s="156" t="s">
        <v>8</v>
      </c>
      <c r="D423" s="158" t="s">
        <v>9</v>
      </c>
      <c r="E423" s="46">
        <v>160</v>
      </c>
      <c r="F423" s="16">
        <v>145</v>
      </c>
      <c r="G423" s="16">
        <v>145</v>
      </c>
      <c r="H423" s="62">
        <f t="shared" si="40"/>
        <v>100</v>
      </c>
    </row>
    <row r="424" spans="1:8" ht="27" customHeight="1">
      <c r="A424" s="23"/>
      <c r="B424" s="132" t="s">
        <v>638</v>
      </c>
      <c r="C424" s="132"/>
      <c r="D424" s="139" t="s">
        <v>252</v>
      </c>
      <c r="E424" s="67">
        <f aca="true" t="shared" si="45" ref="E424:G425">E425</f>
        <v>0</v>
      </c>
      <c r="F424" s="67">
        <f t="shared" si="45"/>
        <v>2811.1</v>
      </c>
      <c r="G424" s="67">
        <f t="shared" si="45"/>
        <v>0</v>
      </c>
      <c r="H424" s="62">
        <f>G424/F424*100</f>
        <v>0</v>
      </c>
    </row>
    <row r="425" spans="1:8" ht="45.75" customHeight="1">
      <c r="A425" s="23"/>
      <c r="B425" s="132" t="s">
        <v>639</v>
      </c>
      <c r="C425" s="132"/>
      <c r="D425" s="139" t="s">
        <v>640</v>
      </c>
      <c r="E425" s="67">
        <f t="shared" si="45"/>
        <v>0</v>
      </c>
      <c r="F425" s="67">
        <f t="shared" si="45"/>
        <v>2811.1</v>
      </c>
      <c r="G425" s="67">
        <f t="shared" si="45"/>
        <v>0</v>
      </c>
      <c r="H425" s="62">
        <f>G425/F425*100</f>
        <v>0</v>
      </c>
    </row>
    <row r="426" spans="1:8" ht="50.25" customHeight="1">
      <c r="A426" s="23"/>
      <c r="B426" s="146"/>
      <c r="C426" s="132" t="s">
        <v>10</v>
      </c>
      <c r="D426" s="136" t="s">
        <v>248</v>
      </c>
      <c r="E426" s="67">
        <v>0</v>
      </c>
      <c r="F426" s="62">
        <v>2811.1</v>
      </c>
      <c r="G426" s="62">
        <v>0</v>
      </c>
      <c r="H426" s="62">
        <f>G426/F426*100</f>
        <v>0</v>
      </c>
    </row>
    <row r="427" spans="1:8" ht="27">
      <c r="A427" s="20"/>
      <c r="B427" s="144" t="s">
        <v>339</v>
      </c>
      <c r="C427" s="168"/>
      <c r="D427" s="241" t="s">
        <v>340</v>
      </c>
      <c r="E427" s="116">
        <f aca="true" t="shared" si="46" ref="E427:G428">E428</f>
        <v>670</v>
      </c>
      <c r="F427" s="116">
        <f t="shared" si="46"/>
        <v>370</v>
      </c>
      <c r="G427" s="116">
        <f t="shared" si="46"/>
        <v>370</v>
      </c>
      <c r="H427" s="61">
        <f t="shared" si="40"/>
        <v>100</v>
      </c>
    </row>
    <row r="428" spans="1:8" ht="40.5" customHeight="1">
      <c r="A428" s="20"/>
      <c r="B428" s="149" t="s">
        <v>341</v>
      </c>
      <c r="C428" s="156"/>
      <c r="D428" s="158" t="s">
        <v>342</v>
      </c>
      <c r="E428" s="16">
        <f t="shared" si="46"/>
        <v>670</v>
      </c>
      <c r="F428" s="16">
        <f t="shared" si="46"/>
        <v>370</v>
      </c>
      <c r="G428" s="16">
        <f t="shared" si="46"/>
        <v>370</v>
      </c>
      <c r="H428" s="62">
        <f t="shared" si="40"/>
        <v>100</v>
      </c>
    </row>
    <row r="429" spans="1:8" ht="40.5" customHeight="1">
      <c r="A429" s="20"/>
      <c r="B429" s="141"/>
      <c r="C429" s="156" t="s">
        <v>8</v>
      </c>
      <c r="D429" s="158" t="s">
        <v>9</v>
      </c>
      <c r="E429" s="16">
        <v>670</v>
      </c>
      <c r="F429" s="16">
        <v>370</v>
      </c>
      <c r="G429" s="16">
        <v>370</v>
      </c>
      <c r="H429" s="46">
        <f t="shared" si="40"/>
        <v>100</v>
      </c>
    </row>
    <row r="430" spans="1:8" ht="40.5" customHeight="1">
      <c r="A430" s="20"/>
      <c r="B430" s="141" t="s">
        <v>343</v>
      </c>
      <c r="C430" s="214"/>
      <c r="D430" s="233" t="s">
        <v>344</v>
      </c>
      <c r="E430" s="14">
        <f>E434+E431</f>
        <v>112676</v>
      </c>
      <c r="F430" s="14">
        <f>F434+F431</f>
        <v>128925.1</v>
      </c>
      <c r="G430" s="14">
        <f>G434+G431</f>
        <v>122560.2</v>
      </c>
      <c r="H430" s="44">
        <f t="shared" si="40"/>
        <v>95.06310253007365</v>
      </c>
    </row>
    <row r="431" spans="1:8" ht="27">
      <c r="A431" s="20"/>
      <c r="B431" s="144" t="s">
        <v>483</v>
      </c>
      <c r="C431" s="144"/>
      <c r="D431" s="143" t="s">
        <v>484</v>
      </c>
      <c r="E431" s="116">
        <f aca="true" t="shared" si="47" ref="E431:G432">E432</f>
        <v>0</v>
      </c>
      <c r="F431" s="116">
        <f t="shared" si="47"/>
        <v>400</v>
      </c>
      <c r="G431" s="116">
        <f t="shared" si="47"/>
        <v>400</v>
      </c>
      <c r="H431" s="116">
        <f t="shared" si="40"/>
        <v>100</v>
      </c>
    </row>
    <row r="432" spans="1:8" ht="40.5" customHeight="1">
      <c r="A432" s="20"/>
      <c r="B432" s="149" t="s">
        <v>493</v>
      </c>
      <c r="C432" s="149"/>
      <c r="D432" s="158" t="s">
        <v>296</v>
      </c>
      <c r="E432" s="16">
        <f t="shared" si="47"/>
        <v>0</v>
      </c>
      <c r="F432" s="16">
        <f t="shared" si="47"/>
        <v>400</v>
      </c>
      <c r="G432" s="16">
        <f t="shared" si="47"/>
        <v>400</v>
      </c>
      <c r="H432" s="46">
        <f t="shared" si="40"/>
        <v>100</v>
      </c>
    </row>
    <row r="433" spans="1:8" ht="40.5" customHeight="1">
      <c r="A433" s="20"/>
      <c r="B433" s="214"/>
      <c r="C433" s="156" t="s">
        <v>8</v>
      </c>
      <c r="D433" s="159" t="s">
        <v>9</v>
      </c>
      <c r="E433" s="16">
        <v>0</v>
      </c>
      <c r="F433" s="13">
        <v>400</v>
      </c>
      <c r="G433" s="13">
        <v>400</v>
      </c>
      <c r="H433" s="46">
        <f t="shared" si="40"/>
        <v>100</v>
      </c>
    </row>
    <row r="434" spans="1:8" ht="40.5">
      <c r="A434" s="20"/>
      <c r="B434" s="144" t="s">
        <v>345</v>
      </c>
      <c r="C434" s="144"/>
      <c r="D434" s="143" t="s">
        <v>346</v>
      </c>
      <c r="E434" s="116">
        <f>E435+E438+E441+E445+E447+E450+E443+E454+E459+E457</f>
        <v>112676</v>
      </c>
      <c r="F434" s="116">
        <f>F435+F438+F441+F445+F447+F450+F443+F454+F459+F457</f>
        <v>128525.1</v>
      </c>
      <c r="G434" s="116">
        <f>G435+G438+G441+G445+G447+G450+G443+G454+G459+G457</f>
        <v>122160.2</v>
      </c>
      <c r="H434" s="116">
        <f aca="true" t="shared" si="48" ref="H434:H443">G434/F434*100</f>
        <v>95.04773775706067</v>
      </c>
    </row>
    <row r="435" spans="1:8" ht="40.5" customHeight="1">
      <c r="A435" s="20"/>
      <c r="B435" s="149" t="s">
        <v>347</v>
      </c>
      <c r="C435" s="149"/>
      <c r="D435" s="158" t="s">
        <v>348</v>
      </c>
      <c r="E435" s="16">
        <f aca="true" t="shared" si="49" ref="E435:G436">E436</f>
        <v>95750.2</v>
      </c>
      <c r="F435" s="16">
        <f t="shared" si="49"/>
        <v>93526</v>
      </c>
      <c r="G435" s="16">
        <f t="shared" si="49"/>
        <v>93526</v>
      </c>
      <c r="H435" s="46">
        <f t="shared" si="48"/>
        <v>100</v>
      </c>
    </row>
    <row r="436" spans="1:8" ht="54" customHeight="1">
      <c r="A436" s="20"/>
      <c r="B436" s="149" t="s">
        <v>349</v>
      </c>
      <c r="C436" s="149"/>
      <c r="D436" s="158" t="s">
        <v>350</v>
      </c>
      <c r="E436" s="16">
        <f t="shared" si="49"/>
        <v>95750.2</v>
      </c>
      <c r="F436" s="16">
        <f t="shared" si="49"/>
        <v>93526</v>
      </c>
      <c r="G436" s="16">
        <f t="shared" si="49"/>
        <v>93526</v>
      </c>
      <c r="H436" s="46">
        <f t="shared" si="48"/>
        <v>100</v>
      </c>
    </row>
    <row r="437" spans="1:8" ht="40.5" customHeight="1">
      <c r="A437" s="20"/>
      <c r="B437" s="214"/>
      <c r="C437" s="156" t="s">
        <v>8</v>
      </c>
      <c r="D437" s="159" t="s">
        <v>9</v>
      </c>
      <c r="E437" s="16">
        <v>95750.2</v>
      </c>
      <c r="F437" s="13">
        <v>93526</v>
      </c>
      <c r="G437" s="13">
        <v>93526</v>
      </c>
      <c r="H437" s="46">
        <f t="shared" si="48"/>
        <v>100</v>
      </c>
    </row>
    <row r="438" spans="1:8" ht="40.5" customHeight="1">
      <c r="A438" s="20"/>
      <c r="B438" s="156" t="s">
        <v>351</v>
      </c>
      <c r="C438" s="156"/>
      <c r="D438" s="239" t="s">
        <v>352</v>
      </c>
      <c r="E438" s="16">
        <f aca="true" t="shared" si="50" ref="E438:G439">E439</f>
        <v>2269.2</v>
      </c>
      <c r="F438" s="16">
        <f t="shared" si="50"/>
        <v>0</v>
      </c>
      <c r="G438" s="16">
        <f t="shared" si="50"/>
        <v>0</v>
      </c>
      <c r="H438" s="46"/>
    </row>
    <row r="439" spans="1:8" ht="13.5" customHeight="1">
      <c r="A439" s="20"/>
      <c r="B439" s="156" t="s">
        <v>353</v>
      </c>
      <c r="C439" s="156"/>
      <c r="D439" s="239" t="s">
        <v>354</v>
      </c>
      <c r="E439" s="16">
        <f t="shared" si="50"/>
        <v>2269.2</v>
      </c>
      <c r="F439" s="16">
        <f t="shared" si="50"/>
        <v>0</v>
      </c>
      <c r="G439" s="16">
        <f t="shared" si="50"/>
        <v>0</v>
      </c>
      <c r="H439" s="46"/>
    </row>
    <row r="440" spans="1:8" ht="40.5" customHeight="1">
      <c r="A440" s="20"/>
      <c r="B440" s="156"/>
      <c r="C440" s="156" t="s">
        <v>8</v>
      </c>
      <c r="D440" s="159" t="s">
        <v>9</v>
      </c>
      <c r="E440" s="16">
        <v>2269.2</v>
      </c>
      <c r="F440" s="13">
        <v>0</v>
      </c>
      <c r="G440" s="13">
        <v>0</v>
      </c>
      <c r="H440" s="46"/>
    </row>
    <row r="441" spans="1:8" s="75" customFormat="1" ht="27" customHeight="1">
      <c r="A441" s="20"/>
      <c r="B441" s="156" t="s">
        <v>355</v>
      </c>
      <c r="C441" s="156"/>
      <c r="D441" s="239" t="s">
        <v>356</v>
      </c>
      <c r="E441" s="16">
        <f>E442</f>
        <v>200</v>
      </c>
      <c r="F441" s="16">
        <f>F442</f>
        <v>200</v>
      </c>
      <c r="G441" s="16">
        <f>G442</f>
        <v>199.9</v>
      </c>
      <c r="H441" s="62">
        <f t="shared" si="48"/>
        <v>99.95</v>
      </c>
    </row>
    <row r="442" spans="1:8" s="8" customFormat="1" ht="27" customHeight="1">
      <c r="A442" s="20"/>
      <c r="B442" s="156"/>
      <c r="C442" s="149" t="s">
        <v>3</v>
      </c>
      <c r="D442" s="242" t="s">
        <v>153</v>
      </c>
      <c r="E442" s="16">
        <v>200</v>
      </c>
      <c r="F442" s="62">
        <v>200</v>
      </c>
      <c r="G442" s="62">
        <v>199.9</v>
      </c>
      <c r="H442" s="62">
        <f t="shared" si="48"/>
        <v>99.95</v>
      </c>
    </row>
    <row r="443" spans="1:8" s="8" customFormat="1" ht="40.5" customHeight="1">
      <c r="A443" s="20"/>
      <c r="B443" s="156" t="s">
        <v>357</v>
      </c>
      <c r="C443" s="149"/>
      <c r="D443" s="242" t="s">
        <v>358</v>
      </c>
      <c r="E443" s="16">
        <f>E444</f>
        <v>249</v>
      </c>
      <c r="F443" s="16">
        <f>F444</f>
        <v>249</v>
      </c>
      <c r="G443" s="16">
        <f>G444</f>
        <v>236</v>
      </c>
      <c r="H443" s="62">
        <f t="shared" si="48"/>
        <v>94.77911646586345</v>
      </c>
    </row>
    <row r="444" spans="1:8" ht="27" customHeight="1">
      <c r="A444" s="20"/>
      <c r="B444" s="156"/>
      <c r="C444" s="149" t="s">
        <v>6</v>
      </c>
      <c r="D444" s="158" t="s">
        <v>359</v>
      </c>
      <c r="E444" s="16">
        <v>249</v>
      </c>
      <c r="F444" s="16">
        <v>249</v>
      </c>
      <c r="G444" s="16">
        <v>236</v>
      </c>
      <c r="H444" s="62">
        <f t="shared" si="40"/>
        <v>94.77911646586345</v>
      </c>
    </row>
    <row r="445" spans="1:8" ht="27" customHeight="1">
      <c r="A445" s="20"/>
      <c r="B445" s="156" t="s">
        <v>360</v>
      </c>
      <c r="C445" s="149"/>
      <c r="D445" s="242" t="s">
        <v>361</v>
      </c>
      <c r="E445" s="16">
        <f>E446</f>
        <v>2110.5</v>
      </c>
      <c r="F445" s="16">
        <f>F446</f>
        <v>0</v>
      </c>
      <c r="G445" s="16">
        <f>G446</f>
        <v>0</v>
      </c>
      <c r="H445" s="62"/>
    </row>
    <row r="446" spans="1:8" ht="27" customHeight="1">
      <c r="A446" s="20"/>
      <c r="B446" s="156"/>
      <c r="C446" s="149" t="s">
        <v>3</v>
      </c>
      <c r="D446" s="242" t="s">
        <v>153</v>
      </c>
      <c r="E446" s="16">
        <v>2110.5</v>
      </c>
      <c r="F446" s="46">
        <v>0</v>
      </c>
      <c r="G446" s="46">
        <v>0</v>
      </c>
      <c r="H446" s="62"/>
    </row>
    <row r="447" spans="1:8" ht="40.5" customHeight="1">
      <c r="A447" s="20"/>
      <c r="B447" s="156" t="s">
        <v>362</v>
      </c>
      <c r="C447" s="156"/>
      <c r="D447" s="239" t="s">
        <v>336</v>
      </c>
      <c r="E447" s="16">
        <f>E449+E448</f>
        <v>7296.8</v>
      </c>
      <c r="F447" s="16">
        <f>F449+F448</f>
        <v>19795.8</v>
      </c>
      <c r="G447" s="16">
        <f>G449+G448</f>
        <v>15519.1</v>
      </c>
      <c r="H447" s="62">
        <f t="shared" si="40"/>
        <v>78.39592236737086</v>
      </c>
    </row>
    <row r="448" spans="1:8" ht="27" customHeight="1">
      <c r="A448" s="20"/>
      <c r="B448" s="156"/>
      <c r="C448" s="156" t="s">
        <v>3</v>
      </c>
      <c r="D448" s="242" t="s">
        <v>153</v>
      </c>
      <c r="E448" s="16">
        <v>0</v>
      </c>
      <c r="F448" s="16">
        <v>1374.1</v>
      </c>
      <c r="G448" s="16">
        <v>224.9</v>
      </c>
      <c r="H448" s="62">
        <f t="shared" si="40"/>
        <v>16.367076631977294</v>
      </c>
    </row>
    <row r="449" spans="1:8" ht="40.5" customHeight="1">
      <c r="A449" s="20"/>
      <c r="B449" s="156"/>
      <c r="C449" s="156" t="s">
        <v>8</v>
      </c>
      <c r="D449" s="159" t="s">
        <v>9</v>
      </c>
      <c r="E449" s="16">
        <v>7296.8</v>
      </c>
      <c r="F449" s="46">
        <v>18421.7</v>
      </c>
      <c r="G449" s="46">
        <v>15294.2</v>
      </c>
      <c r="H449" s="62">
        <f t="shared" si="40"/>
        <v>83.02273948658376</v>
      </c>
    </row>
    <row r="450" spans="1:8" ht="54" customHeight="1">
      <c r="A450" s="20"/>
      <c r="B450" s="156" t="s">
        <v>363</v>
      </c>
      <c r="C450" s="156"/>
      <c r="D450" s="239" t="s">
        <v>364</v>
      </c>
      <c r="E450" s="16">
        <f>E451+E452+E453</f>
        <v>4800.3</v>
      </c>
      <c r="F450" s="16">
        <f>F451+F452+F453</f>
        <v>4780.3</v>
      </c>
      <c r="G450" s="16">
        <f>G451+G452+G453</f>
        <v>4776.1</v>
      </c>
      <c r="H450" s="62">
        <f t="shared" si="40"/>
        <v>99.91213940547665</v>
      </c>
    </row>
    <row r="451" spans="1:8" ht="27" customHeight="1">
      <c r="A451" s="20"/>
      <c r="B451" s="156"/>
      <c r="C451" s="149" t="s">
        <v>3</v>
      </c>
      <c r="D451" s="242" t="s">
        <v>153</v>
      </c>
      <c r="E451" s="16">
        <v>4150.3</v>
      </c>
      <c r="F451" s="13">
        <v>2080</v>
      </c>
      <c r="G451" s="16">
        <v>2075.8</v>
      </c>
      <c r="H451" s="62">
        <f t="shared" si="40"/>
        <v>99.79807692307693</v>
      </c>
    </row>
    <row r="452" spans="1:8" ht="27" customHeight="1">
      <c r="A452" s="20"/>
      <c r="B452" s="156"/>
      <c r="C452" s="149" t="s">
        <v>6</v>
      </c>
      <c r="D452" s="158" t="s">
        <v>359</v>
      </c>
      <c r="E452" s="16">
        <v>650</v>
      </c>
      <c r="F452" s="13">
        <v>630</v>
      </c>
      <c r="G452" s="16">
        <v>630</v>
      </c>
      <c r="H452" s="62">
        <f t="shared" si="40"/>
        <v>100</v>
      </c>
    </row>
    <row r="453" spans="1:8" ht="39.75" customHeight="1">
      <c r="A453" s="20"/>
      <c r="B453" s="156"/>
      <c r="C453" s="156" t="s">
        <v>8</v>
      </c>
      <c r="D453" s="159" t="s">
        <v>9</v>
      </c>
      <c r="E453" s="16">
        <v>0</v>
      </c>
      <c r="F453" s="13">
        <v>2070.3</v>
      </c>
      <c r="G453" s="16">
        <v>2070.3</v>
      </c>
      <c r="H453" s="62">
        <f t="shared" si="40"/>
        <v>100</v>
      </c>
    </row>
    <row r="454" spans="1:8" ht="27" customHeight="1">
      <c r="A454" s="20"/>
      <c r="B454" s="156" t="s">
        <v>525</v>
      </c>
      <c r="C454" s="149"/>
      <c r="D454" s="242" t="s">
        <v>252</v>
      </c>
      <c r="E454" s="16">
        <f aca="true" t="shared" si="51" ref="E454:G455">E455</f>
        <v>0</v>
      </c>
      <c r="F454" s="16">
        <f t="shared" si="51"/>
        <v>7523.2</v>
      </c>
      <c r="G454" s="16">
        <f t="shared" si="51"/>
        <v>6349.2</v>
      </c>
      <c r="H454" s="62">
        <f t="shared" si="40"/>
        <v>84.39493832411739</v>
      </c>
    </row>
    <row r="455" spans="1:8" ht="27" customHeight="1">
      <c r="A455" s="20"/>
      <c r="B455" s="156" t="s">
        <v>563</v>
      </c>
      <c r="C455" s="149"/>
      <c r="D455" s="242" t="s">
        <v>564</v>
      </c>
      <c r="E455" s="16">
        <f t="shared" si="51"/>
        <v>0</v>
      </c>
      <c r="F455" s="16">
        <f t="shared" si="51"/>
        <v>7523.2</v>
      </c>
      <c r="G455" s="16">
        <f t="shared" si="51"/>
        <v>6349.2</v>
      </c>
      <c r="H455" s="62">
        <f t="shared" si="40"/>
        <v>84.39493832411739</v>
      </c>
    </row>
    <row r="456" spans="1:8" ht="53.25" customHeight="1">
      <c r="A456" s="20"/>
      <c r="B456" s="156"/>
      <c r="C456" s="149" t="s">
        <v>10</v>
      </c>
      <c r="D456" s="242" t="s">
        <v>248</v>
      </c>
      <c r="E456" s="16">
        <v>0</v>
      </c>
      <c r="F456" s="46">
        <v>7523.2</v>
      </c>
      <c r="G456" s="46">
        <v>6349.2</v>
      </c>
      <c r="H456" s="62">
        <f t="shared" si="40"/>
        <v>84.39493832411739</v>
      </c>
    </row>
    <row r="457" spans="1:8" ht="122.25" customHeight="1">
      <c r="A457" s="20"/>
      <c r="B457" s="156" t="s">
        <v>625</v>
      </c>
      <c r="C457" s="156"/>
      <c r="D457" s="239" t="s">
        <v>619</v>
      </c>
      <c r="E457" s="16">
        <f>E458</f>
        <v>0</v>
      </c>
      <c r="F457" s="16">
        <f>F458</f>
        <v>422</v>
      </c>
      <c r="G457" s="16">
        <f>G458</f>
        <v>422</v>
      </c>
      <c r="H457" s="62">
        <f>G457/F457*100</f>
        <v>100</v>
      </c>
    </row>
    <row r="458" spans="1:8" ht="40.5" customHeight="1">
      <c r="A458" s="20"/>
      <c r="B458" s="156"/>
      <c r="C458" s="156" t="s">
        <v>8</v>
      </c>
      <c r="D458" s="159" t="s">
        <v>9</v>
      </c>
      <c r="E458" s="16">
        <v>0</v>
      </c>
      <c r="F458" s="46">
        <v>422</v>
      </c>
      <c r="G458" s="46">
        <v>422</v>
      </c>
      <c r="H458" s="62">
        <f>G458/F458*100</f>
        <v>100</v>
      </c>
    </row>
    <row r="459" spans="1:8" ht="54" customHeight="1">
      <c r="A459" s="20"/>
      <c r="B459" s="156" t="s">
        <v>589</v>
      </c>
      <c r="C459" s="156"/>
      <c r="D459" s="239" t="s">
        <v>590</v>
      </c>
      <c r="E459" s="16">
        <f>E460</f>
        <v>0</v>
      </c>
      <c r="F459" s="16">
        <f>F460</f>
        <v>2028.8</v>
      </c>
      <c r="G459" s="16">
        <f>G460</f>
        <v>1131.9</v>
      </c>
      <c r="H459" s="62">
        <f>G459/F459*100</f>
        <v>55.79160094637224</v>
      </c>
    </row>
    <row r="460" spans="1:8" ht="40.5" customHeight="1">
      <c r="A460" s="20"/>
      <c r="B460" s="156"/>
      <c r="C460" s="156" t="s">
        <v>8</v>
      </c>
      <c r="D460" s="159" t="s">
        <v>9</v>
      </c>
      <c r="E460" s="16">
        <v>0</v>
      </c>
      <c r="F460" s="46">
        <v>2028.8</v>
      </c>
      <c r="G460" s="46">
        <v>1131.9</v>
      </c>
      <c r="H460" s="62">
        <f>G460/F460*100</f>
        <v>55.79160094637224</v>
      </c>
    </row>
    <row r="461" spans="1:8" s="68" customFormat="1" ht="27">
      <c r="A461" s="76" t="s">
        <v>109</v>
      </c>
      <c r="B461" s="141"/>
      <c r="C461" s="144"/>
      <c r="D461" s="182" t="s">
        <v>110</v>
      </c>
      <c r="E461" s="12">
        <f>E462+E502+E487</f>
        <v>46993.9</v>
      </c>
      <c r="F461" s="12">
        <f>F462+F502+F487</f>
        <v>75008.5</v>
      </c>
      <c r="G461" s="12">
        <f>G462+G502+G487</f>
        <v>72808.20000000001</v>
      </c>
      <c r="H461" s="80">
        <f t="shared" si="40"/>
        <v>97.06659911876655</v>
      </c>
    </row>
    <row r="462" spans="1:8" ht="40.5" customHeight="1">
      <c r="A462" s="23"/>
      <c r="B462" s="141" t="s">
        <v>285</v>
      </c>
      <c r="C462" s="141"/>
      <c r="D462" s="233" t="s">
        <v>286</v>
      </c>
      <c r="E462" s="14">
        <f>E463</f>
        <v>39582.8</v>
      </c>
      <c r="F462" s="14">
        <f>F463</f>
        <v>53083.6</v>
      </c>
      <c r="G462" s="14">
        <f>G463</f>
        <v>51934.5</v>
      </c>
      <c r="H462" s="60">
        <f t="shared" si="40"/>
        <v>97.83530129832944</v>
      </c>
    </row>
    <row r="463" spans="1:8" ht="27" customHeight="1">
      <c r="A463" s="23"/>
      <c r="B463" s="144" t="s">
        <v>365</v>
      </c>
      <c r="C463" s="223"/>
      <c r="D463" s="166" t="s">
        <v>366</v>
      </c>
      <c r="E463" s="43">
        <f>E464+E470+E473+E479+E467+E485+E476</f>
        <v>39582.8</v>
      </c>
      <c r="F463" s="43">
        <f>F464+F470+F473+F479+F467+F485+F476</f>
        <v>53083.6</v>
      </c>
      <c r="G463" s="43">
        <f>G464+G470+G473+G479+G467+G485+G476</f>
        <v>51934.5</v>
      </c>
      <c r="H463" s="61">
        <f>G463/F463*100</f>
        <v>97.83530129832944</v>
      </c>
    </row>
    <row r="464" spans="1:8" ht="40.5" customHeight="1">
      <c r="A464" s="23"/>
      <c r="B464" s="156" t="s">
        <v>367</v>
      </c>
      <c r="C464" s="156"/>
      <c r="D464" s="154" t="s">
        <v>368</v>
      </c>
      <c r="E464" s="45">
        <f aca="true" t="shared" si="52" ref="E464:G465">E465</f>
        <v>4053.3</v>
      </c>
      <c r="F464" s="45">
        <f t="shared" si="52"/>
        <v>7922.7</v>
      </c>
      <c r="G464" s="45">
        <f t="shared" si="52"/>
        <v>7922.7</v>
      </c>
      <c r="H464" s="62">
        <f>G464/F464*100</f>
        <v>100</v>
      </c>
    </row>
    <row r="465" spans="1:8" ht="13.5" customHeight="1">
      <c r="A465" s="20"/>
      <c r="B465" s="156" t="s">
        <v>369</v>
      </c>
      <c r="C465" s="149"/>
      <c r="D465" s="159" t="s">
        <v>370</v>
      </c>
      <c r="E465" s="45">
        <f t="shared" si="52"/>
        <v>4053.3</v>
      </c>
      <c r="F465" s="45">
        <f t="shared" si="52"/>
        <v>7922.7</v>
      </c>
      <c r="G465" s="45">
        <f t="shared" si="52"/>
        <v>7922.7</v>
      </c>
      <c r="H465" s="62">
        <f>G465/F465*100</f>
        <v>100</v>
      </c>
    </row>
    <row r="466" spans="1:8" ht="40.5" customHeight="1">
      <c r="A466" s="23"/>
      <c r="B466" s="156"/>
      <c r="C466" s="152" t="s">
        <v>8</v>
      </c>
      <c r="D466" s="159" t="s">
        <v>9</v>
      </c>
      <c r="E466" s="13">
        <v>4053.3</v>
      </c>
      <c r="F466" s="16">
        <v>7922.7</v>
      </c>
      <c r="G466" s="16">
        <v>7922.7</v>
      </c>
      <c r="H466" s="62">
        <f t="shared" si="40"/>
        <v>100</v>
      </c>
    </row>
    <row r="467" spans="1:8" s="271" customFormat="1" ht="27" customHeight="1" hidden="1">
      <c r="A467" s="70"/>
      <c r="B467" s="132" t="s">
        <v>522</v>
      </c>
      <c r="C467" s="135"/>
      <c r="D467" s="139" t="s">
        <v>523</v>
      </c>
      <c r="E467" s="42">
        <f>E469+E468</f>
        <v>0</v>
      </c>
      <c r="F467" s="42">
        <f>F469+F468</f>
        <v>0</v>
      </c>
      <c r="G467" s="42">
        <f>G469+G468</f>
        <v>0</v>
      </c>
      <c r="H467" s="69" t="e">
        <f>G467/F467*100</f>
        <v>#DIV/0!</v>
      </c>
    </row>
    <row r="468" spans="1:8" ht="27" customHeight="1" hidden="1">
      <c r="A468" s="20"/>
      <c r="B468" s="156"/>
      <c r="C468" s="149" t="s">
        <v>6</v>
      </c>
      <c r="D468" s="158" t="s">
        <v>359</v>
      </c>
      <c r="E468" s="16">
        <v>0</v>
      </c>
      <c r="F468" s="13"/>
      <c r="G468" s="16"/>
      <c r="H468" s="62" t="e">
        <f>G468/F468*100</f>
        <v>#DIV/0!</v>
      </c>
    </row>
    <row r="469" spans="1:8" s="91" customFormat="1" ht="13.5" customHeight="1" hidden="1">
      <c r="A469" s="70"/>
      <c r="B469" s="132"/>
      <c r="C469" s="135" t="s">
        <v>4</v>
      </c>
      <c r="D469" s="136" t="s">
        <v>5</v>
      </c>
      <c r="E469" s="42">
        <v>0</v>
      </c>
      <c r="F469" s="69"/>
      <c r="G469" s="69"/>
      <c r="H469" s="69" t="e">
        <f>G469/F469*100</f>
        <v>#DIV/0!</v>
      </c>
    </row>
    <row r="470" spans="1:8" ht="27" customHeight="1">
      <c r="A470" s="23"/>
      <c r="B470" s="156" t="s">
        <v>371</v>
      </c>
      <c r="C470" s="152"/>
      <c r="D470" s="148" t="s">
        <v>361</v>
      </c>
      <c r="E470" s="13">
        <f>E471+E472</f>
        <v>11059.6</v>
      </c>
      <c r="F470" s="13">
        <f>F471+F472</f>
        <v>7232.099999999999</v>
      </c>
      <c r="G470" s="13">
        <f>G471+G472</f>
        <v>7166.2</v>
      </c>
      <c r="H470" s="62">
        <f t="shared" si="40"/>
        <v>99.08878472366256</v>
      </c>
    </row>
    <row r="471" spans="1:8" ht="27" customHeight="1">
      <c r="A471" s="20"/>
      <c r="B471" s="156"/>
      <c r="C471" s="156" t="s">
        <v>3</v>
      </c>
      <c r="D471" s="148" t="s">
        <v>153</v>
      </c>
      <c r="E471" s="45">
        <v>3430.9</v>
      </c>
      <c r="F471" s="62">
        <v>0</v>
      </c>
      <c r="G471" s="62">
        <v>0</v>
      </c>
      <c r="H471" s="62"/>
    </row>
    <row r="472" spans="1:8" ht="40.5" customHeight="1">
      <c r="A472" s="20"/>
      <c r="B472" s="156"/>
      <c r="C472" s="156" t="s">
        <v>8</v>
      </c>
      <c r="D472" s="159" t="s">
        <v>9</v>
      </c>
      <c r="E472" s="45">
        <v>7628.7</v>
      </c>
      <c r="F472" s="16">
        <f>107.2+7124.9</f>
        <v>7232.099999999999</v>
      </c>
      <c r="G472" s="16">
        <f>107.2+7059</f>
        <v>7166.2</v>
      </c>
      <c r="H472" s="46">
        <f aca="true" t="shared" si="53" ref="H472:H479">G472/F472*100</f>
        <v>99.08878472366256</v>
      </c>
    </row>
    <row r="473" spans="1:8" s="75" customFormat="1" ht="40.5" customHeight="1">
      <c r="A473" s="20"/>
      <c r="B473" s="156" t="s">
        <v>372</v>
      </c>
      <c r="C473" s="152"/>
      <c r="D473" s="159" t="s">
        <v>296</v>
      </c>
      <c r="E473" s="13">
        <f>E475+E474</f>
        <v>1855</v>
      </c>
      <c r="F473" s="13">
        <f>F475+F474</f>
        <v>4849.3</v>
      </c>
      <c r="G473" s="13">
        <f>G475+G474</f>
        <v>4533.9</v>
      </c>
      <c r="H473" s="62">
        <f t="shared" si="53"/>
        <v>93.49596849029756</v>
      </c>
    </row>
    <row r="474" spans="1:8" s="75" customFormat="1" ht="27" customHeight="1">
      <c r="A474" s="20"/>
      <c r="B474" s="156"/>
      <c r="C474" s="152" t="s">
        <v>3</v>
      </c>
      <c r="D474" s="159" t="s">
        <v>153</v>
      </c>
      <c r="E474" s="13">
        <v>0</v>
      </c>
      <c r="F474" s="13">
        <v>2252.9</v>
      </c>
      <c r="G474" s="13">
        <v>1941.3</v>
      </c>
      <c r="H474" s="62">
        <f t="shared" si="53"/>
        <v>86.16893781348483</v>
      </c>
    </row>
    <row r="475" spans="1:8" s="8" customFormat="1" ht="40.5" customHeight="1">
      <c r="A475" s="20"/>
      <c r="B475" s="156"/>
      <c r="C475" s="152" t="s">
        <v>8</v>
      </c>
      <c r="D475" s="159" t="s">
        <v>9</v>
      </c>
      <c r="E475" s="13">
        <v>1855</v>
      </c>
      <c r="F475" s="62">
        <v>2596.4</v>
      </c>
      <c r="G475" s="62">
        <v>2592.6</v>
      </c>
      <c r="H475" s="62">
        <f t="shared" si="53"/>
        <v>99.85364350639347</v>
      </c>
    </row>
    <row r="476" spans="1:8" ht="27" customHeight="1">
      <c r="A476" s="20"/>
      <c r="B476" s="156" t="s">
        <v>565</v>
      </c>
      <c r="C476" s="149"/>
      <c r="D476" s="242" t="s">
        <v>252</v>
      </c>
      <c r="E476" s="16">
        <f aca="true" t="shared" si="54" ref="E476:G477">E477</f>
        <v>0</v>
      </c>
      <c r="F476" s="16">
        <f t="shared" si="54"/>
        <v>6916.7</v>
      </c>
      <c r="G476" s="16">
        <f t="shared" si="54"/>
        <v>6916.7</v>
      </c>
      <c r="H476" s="62">
        <f t="shared" si="53"/>
        <v>100</v>
      </c>
    </row>
    <row r="477" spans="1:8" ht="27" customHeight="1">
      <c r="A477" s="20"/>
      <c r="B477" s="156" t="s">
        <v>566</v>
      </c>
      <c r="C477" s="149"/>
      <c r="D477" s="242" t="s">
        <v>567</v>
      </c>
      <c r="E477" s="16">
        <f t="shared" si="54"/>
        <v>0</v>
      </c>
      <c r="F477" s="16">
        <f t="shared" si="54"/>
        <v>6916.7</v>
      </c>
      <c r="G477" s="16">
        <f t="shared" si="54"/>
        <v>6916.7</v>
      </c>
      <c r="H477" s="62">
        <f t="shared" si="53"/>
        <v>100</v>
      </c>
    </row>
    <row r="478" spans="1:8" ht="54" customHeight="1">
      <c r="A478" s="20"/>
      <c r="B478" s="156"/>
      <c r="C478" s="149" t="s">
        <v>10</v>
      </c>
      <c r="D478" s="242" t="s">
        <v>248</v>
      </c>
      <c r="E478" s="16">
        <v>0</v>
      </c>
      <c r="F478" s="46">
        <v>6916.7</v>
      </c>
      <c r="G478" s="46">
        <v>6916.7</v>
      </c>
      <c r="H478" s="62">
        <f t="shared" si="53"/>
        <v>100</v>
      </c>
    </row>
    <row r="479" spans="1:8" s="8" customFormat="1" ht="27" customHeight="1">
      <c r="A479" s="20"/>
      <c r="B479" s="149" t="s">
        <v>373</v>
      </c>
      <c r="C479" s="156"/>
      <c r="D479" s="159" t="s">
        <v>374</v>
      </c>
      <c r="E479" s="13">
        <f>E480+E481+E482+E483+E484</f>
        <v>22614.9</v>
      </c>
      <c r="F479" s="13">
        <f>F480+F481+F482+F483+F484</f>
        <v>26114</v>
      </c>
      <c r="G479" s="13">
        <f>G480+G481+G482+G483+G484</f>
        <v>25346.2</v>
      </c>
      <c r="H479" s="62">
        <f t="shared" si="53"/>
        <v>97.05981465880372</v>
      </c>
    </row>
    <row r="480" spans="1:8" ht="81" customHeight="1">
      <c r="A480" s="20"/>
      <c r="B480" s="156"/>
      <c r="C480" s="149" t="s">
        <v>2</v>
      </c>
      <c r="D480" s="148" t="str">
        <f>$D$22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480" s="13">
        <v>158.3</v>
      </c>
      <c r="F480" s="16">
        <v>314.8</v>
      </c>
      <c r="G480" s="16">
        <v>298</v>
      </c>
      <c r="H480" s="62">
        <f t="shared" si="40"/>
        <v>94.66327827191867</v>
      </c>
    </row>
    <row r="481" spans="1:8" ht="27" customHeight="1">
      <c r="A481" s="20"/>
      <c r="B481" s="156"/>
      <c r="C481" s="149" t="s">
        <v>3</v>
      </c>
      <c r="D481" s="148" t="s">
        <v>153</v>
      </c>
      <c r="E481" s="13">
        <v>6664.5</v>
      </c>
      <c r="F481" s="16">
        <v>2212.5</v>
      </c>
      <c r="G481" s="16">
        <v>2197.4</v>
      </c>
      <c r="H481" s="62">
        <f>G481/F481*100</f>
        <v>99.3175141242938</v>
      </c>
    </row>
    <row r="482" spans="1:8" ht="27" customHeight="1">
      <c r="A482" s="20"/>
      <c r="B482" s="156"/>
      <c r="C482" s="149" t="s">
        <v>6</v>
      </c>
      <c r="D482" s="243" t="s">
        <v>7</v>
      </c>
      <c r="E482" s="13">
        <v>1370.9</v>
      </c>
      <c r="F482" s="16">
        <v>2030.5</v>
      </c>
      <c r="G482" s="16">
        <v>1728.9</v>
      </c>
      <c r="H482" s="62">
        <f>G482/F482*100</f>
        <v>85.14651563654273</v>
      </c>
    </row>
    <row r="483" spans="1:8" ht="40.5" customHeight="1">
      <c r="A483" s="20"/>
      <c r="B483" s="156"/>
      <c r="C483" s="149" t="s">
        <v>8</v>
      </c>
      <c r="D483" s="159" t="s">
        <v>9</v>
      </c>
      <c r="E483" s="13">
        <v>3650.8</v>
      </c>
      <c r="F483" s="13">
        <v>6552.2</v>
      </c>
      <c r="G483" s="13">
        <v>6291.9</v>
      </c>
      <c r="H483" s="62">
        <f aca="true" t="shared" si="55" ref="H483:H505">G483/F483*100</f>
        <v>96.02728854430572</v>
      </c>
    </row>
    <row r="484" spans="1:8" ht="13.5" customHeight="1">
      <c r="A484" s="20"/>
      <c r="B484" s="156"/>
      <c r="C484" s="244" t="s">
        <v>4</v>
      </c>
      <c r="D484" s="148" t="s">
        <v>5</v>
      </c>
      <c r="E484" s="13">
        <v>10770.4</v>
      </c>
      <c r="F484" s="62">
        <v>15004</v>
      </c>
      <c r="G484" s="62">
        <v>14830</v>
      </c>
      <c r="H484" s="62">
        <f t="shared" si="55"/>
        <v>98.84030925086643</v>
      </c>
    </row>
    <row r="485" spans="1:8" s="75" customFormat="1" ht="67.5" customHeight="1">
      <c r="A485" s="20"/>
      <c r="B485" s="156" t="s">
        <v>550</v>
      </c>
      <c r="C485" s="152"/>
      <c r="D485" s="159" t="s">
        <v>543</v>
      </c>
      <c r="E485" s="13">
        <f>E486</f>
        <v>0</v>
      </c>
      <c r="F485" s="13">
        <f>F486</f>
        <v>48.8</v>
      </c>
      <c r="G485" s="13">
        <f>G486</f>
        <v>48.8</v>
      </c>
      <c r="H485" s="62">
        <f>G485/F485*100</f>
        <v>100</v>
      </c>
    </row>
    <row r="486" spans="1:8" s="8" customFormat="1" ht="40.5" customHeight="1">
      <c r="A486" s="20"/>
      <c r="B486" s="156"/>
      <c r="C486" s="152" t="s">
        <v>8</v>
      </c>
      <c r="D486" s="159" t="s">
        <v>9</v>
      </c>
      <c r="E486" s="13">
        <v>0</v>
      </c>
      <c r="F486" s="62">
        <v>48.8</v>
      </c>
      <c r="G486" s="62">
        <v>48.8</v>
      </c>
      <c r="H486" s="62">
        <f>G486/F486*100</f>
        <v>100</v>
      </c>
    </row>
    <row r="487" spans="1:8" s="68" customFormat="1" ht="40.5" customHeight="1">
      <c r="A487" s="70"/>
      <c r="B487" s="140" t="s">
        <v>343</v>
      </c>
      <c r="C487" s="272"/>
      <c r="D487" s="273" t="s">
        <v>344</v>
      </c>
      <c r="E487" s="72">
        <f>E488</f>
        <v>0</v>
      </c>
      <c r="F487" s="72">
        <f>F488</f>
        <v>14310.800000000003</v>
      </c>
      <c r="G487" s="72">
        <f>G488</f>
        <v>14310.800000000003</v>
      </c>
      <c r="H487" s="72">
        <f t="shared" si="55"/>
        <v>100</v>
      </c>
    </row>
    <row r="488" spans="1:8" s="68" customFormat="1" ht="40.5">
      <c r="A488" s="70"/>
      <c r="B488" s="162" t="s">
        <v>345</v>
      </c>
      <c r="C488" s="162"/>
      <c r="D488" s="274" t="s">
        <v>346</v>
      </c>
      <c r="E488" s="79">
        <f>E489+E497+E492+E495</f>
        <v>0</v>
      </c>
      <c r="F488" s="79">
        <f>F489+F497+F492+F495</f>
        <v>14310.800000000003</v>
      </c>
      <c r="G488" s="79">
        <f>G489+G497+G492+G495</f>
        <v>14310.800000000003</v>
      </c>
      <c r="H488" s="79">
        <f t="shared" si="55"/>
        <v>100</v>
      </c>
    </row>
    <row r="489" spans="1:8" s="68" customFormat="1" ht="39.75" customHeight="1">
      <c r="A489" s="70"/>
      <c r="B489" s="132" t="s">
        <v>351</v>
      </c>
      <c r="C489" s="132"/>
      <c r="D489" s="275" t="s">
        <v>352</v>
      </c>
      <c r="E489" s="67">
        <f aca="true" t="shared" si="56" ref="E489:G490">E490</f>
        <v>0</v>
      </c>
      <c r="F489" s="67">
        <f t="shared" si="56"/>
        <v>5976.3</v>
      </c>
      <c r="G489" s="67">
        <f t="shared" si="56"/>
        <v>5976.3</v>
      </c>
      <c r="H489" s="69">
        <f t="shared" si="55"/>
        <v>100</v>
      </c>
    </row>
    <row r="490" spans="1:8" s="68" customFormat="1" ht="13.5" customHeight="1">
      <c r="A490" s="70"/>
      <c r="B490" s="132" t="s">
        <v>353</v>
      </c>
      <c r="C490" s="132"/>
      <c r="D490" s="275" t="s">
        <v>354</v>
      </c>
      <c r="E490" s="67">
        <f t="shared" si="56"/>
        <v>0</v>
      </c>
      <c r="F490" s="67">
        <f t="shared" si="56"/>
        <v>5976.3</v>
      </c>
      <c r="G490" s="67">
        <f t="shared" si="56"/>
        <v>5976.3</v>
      </c>
      <c r="H490" s="69">
        <f t="shared" si="55"/>
        <v>100</v>
      </c>
    </row>
    <row r="491" spans="1:8" s="68" customFormat="1" ht="40.5" customHeight="1">
      <c r="A491" s="70"/>
      <c r="B491" s="132"/>
      <c r="C491" s="132" t="s">
        <v>8</v>
      </c>
      <c r="D491" s="139" t="s">
        <v>9</v>
      </c>
      <c r="E491" s="67">
        <v>0</v>
      </c>
      <c r="F491" s="42">
        <v>5976.3</v>
      </c>
      <c r="G491" s="42">
        <v>5976.3</v>
      </c>
      <c r="H491" s="69">
        <f t="shared" si="55"/>
        <v>100</v>
      </c>
    </row>
    <row r="492" spans="1:8" s="68" customFormat="1" ht="27" customHeight="1">
      <c r="A492" s="70"/>
      <c r="B492" s="132" t="s">
        <v>360</v>
      </c>
      <c r="C492" s="132"/>
      <c r="D492" s="275" t="s">
        <v>361</v>
      </c>
      <c r="E492" s="67">
        <f>E493+E494</f>
        <v>0</v>
      </c>
      <c r="F492" s="67">
        <f>F493+F494</f>
        <v>794.2</v>
      </c>
      <c r="G492" s="67">
        <f>G493+G494</f>
        <v>794.2</v>
      </c>
      <c r="H492" s="69">
        <f aca="true" t="shared" si="57" ref="H492:H501">G492/F492*100</f>
        <v>100</v>
      </c>
    </row>
    <row r="493" spans="1:8" s="68" customFormat="1" ht="27" customHeight="1">
      <c r="A493" s="70"/>
      <c r="B493" s="132"/>
      <c r="C493" s="132" t="s">
        <v>3</v>
      </c>
      <c r="D493" s="275" t="s">
        <v>153</v>
      </c>
      <c r="E493" s="67">
        <v>0</v>
      </c>
      <c r="F493" s="67">
        <v>50</v>
      </c>
      <c r="G493" s="67">
        <v>50</v>
      </c>
      <c r="H493" s="69">
        <f t="shared" si="57"/>
        <v>100</v>
      </c>
    </row>
    <row r="494" spans="1:8" s="68" customFormat="1" ht="40.5" customHeight="1">
      <c r="A494" s="70"/>
      <c r="B494" s="132"/>
      <c r="C494" s="132" t="s">
        <v>8</v>
      </c>
      <c r="D494" s="139" t="s">
        <v>9</v>
      </c>
      <c r="E494" s="67">
        <v>0</v>
      </c>
      <c r="F494" s="42">
        <v>744.2</v>
      </c>
      <c r="G494" s="42">
        <v>744.2</v>
      </c>
      <c r="H494" s="69">
        <f t="shared" si="57"/>
        <v>100</v>
      </c>
    </row>
    <row r="495" spans="1:8" s="68" customFormat="1" ht="40.5" customHeight="1">
      <c r="A495" s="70"/>
      <c r="B495" s="132" t="s">
        <v>362</v>
      </c>
      <c r="C495" s="132"/>
      <c r="D495" s="275" t="s">
        <v>296</v>
      </c>
      <c r="E495" s="67">
        <f>E496</f>
        <v>0</v>
      </c>
      <c r="F495" s="67">
        <f>F496</f>
        <v>384.7</v>
      </c>
      <c r="G495" s="67">
        <f>G496</f>
        <v>384.7</v>
      </c>
      <c r="H495" s="69">
        <f t="shared" si="57"/>
        <v>100</v>
      </c>
    </row>
    <row r="496" spans="1:8" s="68" customFormat="1" ht="40.5" customHeight="1">
      <c r="A496" s="70"/>
      <c r="B496" s="132"/>
      <c r="C496" s="132" t="s">
        <v>8</v>
      </c>
      <c r="D496" s="139" t="s">
        <v>9</v>
      </c>
      <c r="E496" s="67">
        <v>0</v>
      </c>
      <c r="F496" s="42">
        <v>384.7</v>
      </c>
      <c r="G496" s="42">
        <v>384.7</v>
      </c>
      <c r="H496" s="69">
        <f t="shared" si="57"/>
        <v>100</v>
      </c>
    </row>
    <row r="497" spans="1:8" s="91" customFormat="1" ht="27" customHeight="1">
      <c r="A497" s="70"/>
      <c r="B497" s="132" t="s">
        <v>525</v>
      </c>
      <c r="C497" s="146"/>
      <c r="D497" s="276" t="s">
        <v>252</v>
      </c>
      <c r="E497" s="67">
        <f>E498+E500</f>
        <v>0</v>
      </c>
      <c r="F497" s="67">
        <f>F498+F500</f>
        <v>7155.6</v>
      </c>
      <c r="G497" s="67">
        <f>G498+G500</f>
        <v>7155.6</v>
      </c>
      <c r="H497" s="69">
        <f t="shared" si="57"/>
        <v>100</v>
      </c>
    </row>
    <row r="498" spans="1:8" s="91" customFormat="1" ht="13.5" customHeight="1">
      <c r="A498" s="70"/>
      <c r="B498" s="132" t="s">
        <v>524</v>
      </c>
      <c r="C498" s="146"/>
      <c r="D498" s="276" t="s">
        <v>526</v>
      </c>
      <c r="E498" s="67">
        <f>E499</f>
        <v>0</v>
      </c>
      <c r="F498" s="67">
        <f>F499</f>
        <v>4794</v>
      </c>
      <c r="G498" s="67">
        <f>G499</f>
        <v>4794</v>
      </c>
      <c r="H498" s="69">
        <f t="shared" si="57"/>
        <v>100</v>
      </c>
    </row>
    <row r="499" spans="1:8" s="68" customFormat="1" ht="54" customHeight="1">
      <c r="A499" s="70"/>
      <c r="B499" s="132"/>
      <c r="C499" s="146" t="s">
        <v>10</v>
      </c>
      <c r="D499" s="136" t="s">
        <v>248</v>
      </c>
      <c r="E499" s="67">
        <v>0</v>
      </c>
      <c r="F499" s="67">
        <v>4794</v>
      </c>
      <c r="G499" s="67">
        <v>4794</v>
      </c>
      <c r="H499" s="69">
        <f t="shared" si="57"/>
        <v>100</v>
      </c>
    </row>
    <row r="500" spans="1:8" s="68" customFormat="1" ht="40.5" customHeight="1">
      <c r="A500" s="70"/>
      <c r="B500" s="132" t="s">
        <v>527</v>
      </c>
      <c r="C500" s="132"/>
      <c r="D500" s="275" t="s">
        <v>528</v>
      </c>
      <c r="E500" s="67">
        <f>E501</f>
        <v>0</v>
      </c>
      <c r="F500" s="67">
        <f>F501</f>
        <v>2361.6</v>
      </c>
      <c r="G500" s="67">
        <f>G501</f>
        <v>2361.6</v>
      </c>
      <c r="H500" s="69">
        <f t="shared" si="57"/>
        <v>100</v>
      </c>
    </row>
    <row r="501" spans="1:8" s="68" customFormat="1" ht="54" customHeight="1">
      <c r="A501" s="70"/>
      <c r="B501" s="132"/>
      <c r="C501" s="132" t="s">
        <v>10</v>
      </c>
      <c r="D501" s="136" t="s">
        <v>248</v>
      </c>
      <c r="E501" s="67">
        <v>0</v>
      </c>
      <c r="F501" s="67">
        <v>2361.6</v>
      </c>
      <c r="G501" s="67">
        <v>2361.6</v>
      </c>
      <c r="H501" s="69">
        <f t="shared" si="57"/>
        <v>100</v>
      </c>
    </row>
    <row r="502" spans="1:8" s="68" customFormat="1" ht="40.5" customHeight="1">
      <c r="A502" s="70"/>
      <c r="B502" s="265" t="s">
        <v>375</v>
      </c>
      <c r="C502" s="133"/>
      <c r="D502" s="277" t="s">
        <v>376</v>
      </c>
      <c r="E502" s="72">
        <f>E503+E509</f>
        <v>7411.1</v>
      </c>
      <c r="F502" s="72">
        <f>F503+F509</f>
        <v>7614.1</v>
      </c>
      <c r="G502" s="72">
        <f>G503+G509</f>
        <v>6562.9</v>
      </c>
      <c r="H502" s="73">
        <f t="shared" si="55"/>
        <v>86.19403475131662</v>
      </c>
    </row>
    <row r="503" spans="1:8" ht="54">
      <c r="A503" s="20"/>
      <c r="B503" s="246" t="s">
        <v>377</v>
      </c>
      <c r="C503" s="246"/>
      <c r="D503" s="247" t="s">
        <v>378</v>
      </c>
      <c r="E503" s="15">
        <f>E504+E507</f>
        <v>2985.6</v>
      </c>
      <c r="F503" s="15">
        <f>F504+F507</f>
        <v>3023.1</v>
      </c>
      <c r="G503" s="15">
        <f>G504+G507</f>
        <v>2963.4</v>
      </c>
      <c r="H503" s="61">
        <f t="shared" si="55"/>
        <v>98.02520591445868</v>
      </c>
    </row>
    <row r="504" spans="1:8" ht="67.5" customHeight="1">
      <c r="A504" s="20"/>
      <c r="B504" s="245" t="s">
        <v>379</v>
      </c>
      <c r="C504" s="245"/>
      <c r="D504" s="248" t="s">
        <v>380</v>
      </c>
      <c r="E504" s="16">
        <f aca="true" t="shared" si="58" ref="E504:G505">E505</f>
        <v>2985.6</v>
      </c>
      <c r="F504" s="16">
        <f t="shared" si="58"/>
        <v>2982.2</v>
      </c>
      <c r="G504" s="16">
        <f t="shared" si="58"/>
        <v>2922.5</v>
      </c>
      <c r="H504" s="62">
        <f t="shared" si="55"/>
        <v>97.99812219167059</v>
      </c>
    </row>
    <row r="505" spans="1:8" ht="54" customHeight="1">
      <c r="A505" s="20"/>
      <c r="B505" s="245" t="s">
        <v>381</v>
      </c>
      <c r="C505" s="245"/>
      <c r="D505" s="248" t="s">
        <v>382</v>
      </c>
      <c r="E505" s="16">
        <f t="shared" si="58"/>
        <v>2985.6</v>
      </c>
      <c r="F505" s="16">
        <f t="shared" si="58"/>
        <v>2982.2</v>
      </c>
      <c r="G505" s="16">
        <f t="shared" si="58"/>
        <v>2922.5</v>
      </c>
      <c r="H505" s="62">
        <f t="shared" si="55"/>
        <v>97.99812219167059</v>
      </c>
    </row>
    <row r="506" spans="1:8" ht="40.5" customHeight="1">
      <c r="A506" s="20"/>
      <c r="B506" s="245"/>
      <c r="C506" s="245" t="s">
        <v>8</v>
      </c>
      <c r="D506" s="248" t="s">
        <v>9</v>
      </c>
      <c r="E506" s="16">
        <v>2985.6</v>
      </c>
      <c r="F506" s="62">
        <v>2982.2</v>
      </c>
      <c r="G506" s="62">
        <v>2922.5</v>
      </c>
      <c r="H506" s="62">
        <f aca="true" t="shared" si="59" ref="H506:H563">G506/F506*100</f>
        <v>97.99812219167059</v>
      </c>
    </row>
    <row r="507" spans="1:8" ht="35.25" customHeight="1">
      <c r="A507" s="20"/>
      <c r="B507" s="245" t="s">
        <v>617</v>
      </c>
      <c r="C507" s="245"/>
      <c r="D507" s="248" t="s">
        <v>296</v>
      </c>
      <c r="E507" s="16">
        <f>E508</f>
        <v>0</v>
      </c>
      <c r="F507" s="16">
        <f>F508</f>
        <v>40.9</v>
      </c>
      <c r="G507" s="16">
        <f>G508</f>
        <v>40.9</v>
      </c>
      <c r="H507" s="62">
        <f t="shared" si="59"/>
        <v>100</v>
      </c>
    </row>
    <row r="508" spans="1:8" ht="40.5" customHeight="1">
      <c r="A508" s="20"/>
      <c r="B508" s="245"/>
      <c r="C508" s="245" t="s">
        <v>8</v>
      </c>
      <c r="D508" s="248" t="s">
        <v>9</v>
      </c>
      <c r="E508" s="16">
        <v>0</v>
      </c>
      <c r="F508" s="62">
        <v>40.9</v>
      </c>
      <c r="G508" s="62">
        <v>40.9</v>
      </c>
      <c r="H508" s="62">
        <f>G508/F508*100</f>
        <v>100</v>
      </c>
    </row>
    <row r="509" spans="1:8" ht="27">
      <c r="A509" s="20"/>
      <c r="B509" s="246" t="s">
        <v>383</v>
      </c>
      <c r="C509" s="246"/>
      <c r="D509" s="247" t="s">
        <v>384</v>
      </c>
      <c r="E509" s="15">
        <f>E510+E512+E514+E516+E519</f>
        <v>4425.5</v>
      </c>
      <c r="F509" s="15">
        <f>F510+F512+F514+F516+F519</f>
        <v>4591</v>
      </c>
      <c r="G509" s="15">
        <f>G510+G512+G514+G516+G519</f>
        <v>3599.5</v>
      </c>
      <c r="H509" s="61">
        <f t="shared" si="59"/>
        <v>78.4033979525158</v>
      </c>
    </row>
    <row r="510" spans="1:8" ht="27" customHeight="1">
      <c r="A510" s="20"/>
      <c r="B510" s="245" t="s">
        <v>385</v>
      </c>
      <c r="C510" s="245"/>
      <c r="D510" s="248" t="s">
        <v>361</v>
      </c>
      <c r="E510" s="16">
        <f>E511</f>
        <v>428.6</v>
      </c>
      <c r="F510" s="16">
        <f>F511</f>
        <v>428.6</v>
      </c>
      <c r="G510" s="16">
        <f>G511</f>
        <v>212.4</v>
      </c>
      <c r="H510" s="62">
        <f t="shared" si="59"/>
        <v>49.556696220251986</v>
      </c>
    </row>
    <row r="511" spans="1:8" ht="40.5" customHeight="1">
      <c r="A511" s="20"/>
      <c r="B511" s="245"/>
      <c r="C511" s="245" t="s">
        <v>8</v>
      </c>
      <c r="D511" s="248" t="s">
        <v>9</v>
      </c>
      <c r="E511" s="16">
        <v>428.6</v>
      </c>
      <c r="F511" s="13">
        <v>428.6</v>
      </c>
      <c r="G511" s="13">
        <v>212.4</v>
      </c>
      <c r="H511" s="62">
        <f t="shared" si="59"/>
        <v>49.556696220251986</v>
      </c>
    </row>
    <row r="512" spans="1:8" ht="40.5" customHeight="1">
      <c r="A512" s="20"/>
      <c r="B512" s="245" t="s">
        <v>386</v>
      </c>
      <c r="C512" s="245"/>
      <c r="D512" s="248" t="s">
        <v>387</v>
      </c>
      <c r="E512" s="16">
        <f>E513</f>
        <v>1272.6</v>
      </c>
      <c r="F512" s="16">
        <f>F513</f>
        <v>1272.6</v>
      </c>
      <c r="G512" s="16">
        <f>G513</f>
        <v>1182.7</v>
      </c>
      <c r="H512" s="62">
        <f t="shared" si="59"/>
        <v>92.93572214364295</v>
      </c>
    </row>
    <row r="513" spans="1:8" ht="40.5" customHeight="1">
      <c r="A513" s="20"/>
      <c r="B513" s="245"/>
      <c r="C513" s="245" t="s">
        <v>8</v>
      </c>
      <c r="D513" s="248" t="s">
        <v>9</v>
      </c>
      <c r="E513" s="16">
        <v>1272.6</v>
      </c>
      <c r="F513" s="16">
        <v>1272.6</v>
      </c>
      <c r="G513" s="16">
        <v>1182.7</v>
      </c>
      <c r="H513" s="62">
        <f t="shared" si="59"/>
        <v>92.93572214364295</v>
      </c>
    </row>
    <row r="514" spans="1:8" ht="40.5" customHeight="1">
      <c r="A514" s="20"/>
      <c r="B514" s="245" t="s">
        <v>388</v>
      </c>
      <c r="C514" s="245"/>
      <c r="D514" s="248" t="s">
        <v>389</v>
      </c>
      <c r="E514" s="16">
        <f>E515</f>
        <v>140</v>
      </c>
      <c r="F514" s="16">
        <f>F515</f>
        <v>140</v>
      </c>
      <c r="G514" s="16">
        <f>G515</f>
        <v>97.4</v>
      </c>
      <c r="H514" s="62">
        <f t="shared" si="59"/>
        <v>69.57142857142857</v>
      </c>
    </row>
    <row r="515" spans="1:8" ht="40.5" customHeight="1">
      <c r="A515" s="20"/>
      <c r="B515" s="245"/>
      <c r="C515" s="245" t="s">
        <v>8</v>
      </c>
      <c r="D515" s="248" t="s">
        <v>9</v>
      </c>
      <c r="E515" s="16">
        <v>140</v>
      </c>
      <c r="F515" s="13">
        <v>140</v>
      </c>
      <c r="G515" s="13">
        <v>97.4</v>
      </c>
      <c r="H515" s="62">
        <f t="shared" si="59"/>
        <v>69.57142857142857</v>
      </c>
    </row>
    <row r="516" spans="1:8" ht="40.5" customHeight="1">
      <c r="A516" s="20"/>
      <c r="B516" s="245" t="s">
        <v>390</v>
      </c>
      <c r="C516" s="245"/>
      <c r="D516" s="248" t="s">
        <v>391</v>
      </c>
      <c r="E516" s="16">
        <f>E518+E517</f>
        <v>834.7</v>
      </c>
      <c r="F516" s="16">
        <f>F518+F517</f>
        <v>1000.2</v>
      </c>
      <c r="G516" s="16">
        <f>G518+G517</f>
        <v>594.7</v>
      </c>
      <c r="H516" s="62">
        <f t="shared" si="59"/>
        <v>59.45810837832434</v>
      </c>
    </row>
    <row r="517" spans="1:8" ht="27" customHeight="1" hidden="1">
      <c r="A517" s="20"/>
      <c r="B517" s="245"/>
      <c r="C517" s="245" t="s">
        <v>6</v>
      </c>
      <c r="D517" s="158" t="s">
        <v>359</v>
      </c>
      <c r="E517" s="16"/>
      <c r="F517" s="16"/>
      <c r="G517" s="16"/>
      <c r="H517" s="62" t="e">
        <f t="shared" si="59"/>
        <v>#DIV/0!</v>
      </c>
    </row>
    <row r="518" spans="1:8" ht="40.5" customHeight="1">
      <c r="A518" s="20"/>
      <c r="B518" s="245"/>
      <c r="C518" s="245" t="s">
        <v>8</v>
      </c>
      <c r="D518" s="248" t="s">
        <v>9</v>
      </c>
      <c r="E518" s="16">
        <v>834.7</v>
      </c>
      <c r="F518" s="62">
        <v>1000.2</v>
      </c>
      <c r="G518" s="62">
        <v>594.7</v>
      </c>
      <c r="H518" s="62">
        <f t="shared" si="59"/>
        <v>59.45810837832434</v>
      </c>
    </row>
    <row r="519" spans="1:8" ht="54" customHeight="1">
      <c r="A519" s="20"/>
      <c r="B519" s="245" t="s">
        <v>392</v>
      </c>
      <c r="C519" s="245"/>
      <c r="D519" s="248" t="s">
        <v>393</v>
      </c>
      <c r="E519" s="16">
        <f>E520</f>
        <v>1749.6</v>
      </c>
      <c r="F519" s="16">
        <f>F520</f>
        <v>1749.6</v>
      </c>
      <c r="G519" s="16">
        <f>G520</f>
        <v>1512.3</v>
      </c>
      <c r="H519" s="62">
        <f t="shared" si="59"/>
        <v>86.43689986282578</v>
      </c>
    </row>
    <row r="520" spans="1:8" ht="40.5" customHeight="1">
      <c r="A520" s="20"/>
      <c r="B520" s="245"/>
      <c r="C520" s="245" t="s">
        <v>8</v>
      </c>
      <c r="D520" s="248" t="s">
        <v>9</v>
      </c>
      <c r="E520" s="16">
        <v>1749.6</v>
      </c>
      <c r="F520" s="16">
        <v>1749.6</v>
      </c>
      <c r="G520" s="16">
        <v>1512.3</v>
      </c>
      <c r="H520" s="62">
        <f t="shared" si="59"/>
        <v>86.43689986282578</v>
      </c>
    </row>
    <row r="521" spans="1:8" s="68" customFormat="1" ht="27">
      <c r="A521" s="76" t="s">
        <v>111</v>
      </c>
      <c r="B521" s="141"/>
      <c r="C521" s="144"/>
      <c r="D521" s="182" t="s">
        <v>112</v>
      </c>
      <c r="E521" s="12">
        <f>E522+E555+E551</f>
        <v>28478.9</v>
      </c>
      <c r="F521" s="12">
        <f>F522+F555+F551</f>
        <v>37565.5</v>
      </c>
      <c r="G521" s="12">
        <f>G522+G555+G551</f>
        <v>26559.899999999998</v>
      </c>
      <c r="H521" s="80">
        <f t="shared" si="59"/>
        <v>70.70290559156672</v>
      </c>
    </row>
    <row r="522" spans="1:8" ht="40.5" customHeight="1">
      <c r="A522" s="30"/>
      <c r="B522" s="141" t="s">
        <v>285</v>
      </c>
      <c r="C522" s="141"/>
      <c r="D522" s="233" t="s">
        <v>286</v>
      </c>
      <c r="E522" s="14">
        <f>E523+E532+E542+E529</f>
        <v>13537.2</v>
      </c>
      <c r="F522" s="14">
        <f>F523+F532+F542+F529</f>
        <v>22981.699999999997</v>
      </c>
      <c r="G522" s="14">
        <f>G523+G532+G542+G529</f>
        <v>12188.5</v>
      </c>
      <c r="H522" s="60">
        <f t="shared" si="59"/>
        <v>53.03567621194255</v>
      </c>
    </row>
    <row r="523" spans="1:8" ht="27">
      <c r="A523" s="30"/>
      <c r="B523" s="141" t="s">
        <v>287</v>
      </c>
      <c r="C523" s="142"/>
      <c r="D523" s="143" t="s">
        <v>288</v>
      </c>
      <c r="E523" s="43">
        <f>E526+E524</f>
        <v>1029</v>
      </c>
      <c r="F523" s="43">
        <f>F526+F524</f>
        <v>0</v>
      </c>
      <c r="G523" s="43">
        <f>G526+G524</f>
        <v>0</v>
      </c>
      <c r="H523" s="61"/>
    </row>
    <row r="524" spans="1:8" ht="54" customHeight="1" hidden="1">
      <c r="A524" s="30"/>
      <c r="B524" s="149" t="s">
        <v>301</v>
      </c>
      <c r="C524" s="149"/>
      <c r="D524" s="242" t="s">
        <v>302</v>
      </c>
      <c r="E524" s="16">
        <f>E525</f>
        <v>0</v>
      </c>
      <c r="F524" s="16">
        <f>F525</f>
        <v>0</v>
      </c>
      <c r="G524" s="16">
        <f>G525</f>
        <v>0</v>
      </c>
      <c r="H524" s="62" t="e">
        <f>G524/F524*100</f>
        <v>#DIV/0!</v>
      </c>
    </row>
    <row r="525" spans="1:8" ht="27" customHeight="1" hidden="1">
      <c r="A525" s="30"/>
      <c r="B525" s="149"/>
      <c r="C525" s="152" t="s">
        <v>3</v>
      </c>
      <c r="D525" s="148" t="s">
        <v>153</v>
      </c>
      <c r="E525" s="16"/>
      <c r="F525" s="13"/>
      <c r="G525" s="13"/>
      <c r="H525" s="62" t="e">
        <f>G525/F525*100</f>
        <v>#DIV/0!</v>
      </c>
    </row>
    <row r="526" spans="1:8" ht="114.75">
      <c r="A526" s="30"/>
      <c r="B526" s="149" t="s">
        <v>394</v>
      </c>
      <c r="C526" s="149"/>
      <c r="D526" s="242" t="s">
        <v>395</v>
      </c>
      <c r="E526" s="16">
        <f>E527+E528</f>
        <v>1029</v>
      </c>
      <c r="F526" s="16">
        <f>F527+F528</f>
        <v>0</v>
      </c>
      <c r="G526" s="16">
        <f>G527+G528</f>
        <v>0</v>
      </c>
      <c r="H526" s="62"/>
    </row>
    <row r="527" spans="1:8" ht="76.5">
      <c r="A527" s="30"/>
      <c r="B527" s="149"/>
      <c r="C527" s="152" t="s">
        <v>2</v>
      </c>
      <c r="D527" s="148" t="s">
        <v>151</v>
      </c>
      <c r="E527" s="16">
        <v>567</v>
      </c>
      <c r="F527" s="62">
        <v>0</v>
      </c>
      <c r="G527" s="62">
        <v>0</v>
      </c>
      <c r="H527" s="62"/>
    </row>
    <row r="528" spans="1:8" ht="30" customHeight="1">
      <c r="A528" s="30"/>
      <c r="B528" s="149"/>
      <c r="C528" s="152" t="s">
        <v>3</v>
      </c>
      <c r="D528" s="148" t="s">
        <v>153</v>
      </c>
      <c r="E528" s="16">
        <v>462</v>
      </c>
      <c r="F528" s="13">
        <v>0</v>
      </c>
      <c r="G528" s="13">
        <v>0</v>
      </c>
      <c r="H528" s="62"/>
    </row>
    <row r="529" spans="1:8" s="68" customFormat="1" ht="27">
      <c r="A529" s="85"/>
      <c r="B529" s="162" t="s">
        <v>305</v>
      </c>
      <c r="C529" s="278"/>
      <c r="D529" s="279" t="s">
        <v>306</v>
      </c>
      <c r="E529" s="86">
        <f aca="true" t="shared" si="60" ref="E529:G530">E530</f>
        <v>0</v>
      </c>
      <c r="F529" s="86">
        <f t="shared" si="60"/>
        <v>224.8</v>
      </c>
      <c r="G529" s="86">
        <f t="shared" si="60"/>
        <v>0</v>
      </c>
      <c r="H529" s="80">
        <f>G529/F529*100</f>
        <v>0</v>
      </c>
    </row>
    <row r="530" spans="1:8" s="68" customFormat="1" ht="54" customHeight="1">
      <c r="A530" s="85"/>
      <c r="B530" s="146" t="s">
        <v>319</v>
      </c>
      <c r="C530" s="146"/>
      <c r="D530" s="270" t="s">
        <v>302</v>
      </c>
      <c r="E530" s="42">
        <f t="shared" si="60"/>
        <v>0</v>
      </c>
      <c r="F530" s="42">
        <f t="shared" si="60"/>
        <v>224.8</v>
      </c>
      <c r="G530" s="42">
        <f t="shared" si="60"/>
        <v>0</v>
      </c>
      <c r="H530" s="69">
        <f>G530/F530*100</f>
        <v>0</v>
      </c>
    </row>
    <row r="531" spans="1:8" s="68" customFormat="1" ht="27" customHeight="1">
      <c r="A531" s="76"/>
      <c r="B531" s="146"/>
      <c r="C531" s="132" t="s">
        <v>3</v>
      </c>
      <c r="D531" s="136" t="s">
        <v>153</v>
      </c>
      <c r="E531" s="42">
        <v>0</v>
      </c>
      <c r="F531" s="67">
        <v>224.8</v>
      </c>
      <c r="G531" s="67">
        <v>0</v>
      </c>
      <c r="H531" s="69">
        <f>G531/F531*100</f>
        <v>0</v>
      </c>
    </row>
    <row r="532" spans="1:8" s="68" customFormat="1" ht="27" customHeight="1">
      <c r="A532" s="76"/>
      <c r="B532" s="162" t="s">
        <v>396</v>
      </c>
      <c r="C532" s="162"/>
      <c r="D532" s="164" t="s">
        <v>397</v>
      </c>
      <c r="E532" s="79">
        <f>E533+E536+E538+E540</f>
        <v>5545.6</v>
      </c>
      <c r="F532" s="79">
        <f>F533+F536+F538+F540</f>
        <v>5715</v>
      </c>
      <c r="G532" s="79">
        <f>G533+G536+G538+G540</f>
        <v>5402.2</v>
      </c>
      <c r="H532" s="80">
        <f t="shared" si="59"/>
        <v>94.52668416447943</v>
      </c>
    </row>
    <row r="533" spans="1:8" ht="54" customHeight="1">
      <c r="A533" s="30"/>
      <c r="B533" s="149" t="s">
        <v>398</v>
      </c>
      <c r="C533" s="149"/>
      <c r="D533" s="249" t="s">
        <v>399</v>
      </c>
      <c r="E533" s="46">
        <f aca="true" t="shared" si="61" ref="E533:G534">E534</f>
        <v>3992.4</v>
      </c>
      <c r="F533" s="46">
        <f t="shared" si="61"/>
        <v>3991.8</v>
      </c>
      <c r="G533" s="46">
        <f t="shared" si="61"/>
        <v>3951.9</v>
      </c>
      <c r="H533" s="62">
        <f t="shared" si="59"/>
        <v>99.00045092439501</v>
      </c>
    </row>
    <row r="534" spans="1:8" ht="40.5" customHeight="1">
      <c r="A534" s="30"/>
      <c r="B534" s="149" t="s">
        <v>400</v>
      </c>
      <c r="C534" s="149"/>
      <c r="D534" s="250" t="s">
        <v>401</v>
      </c>
      <c r="E534" s="46">
        <f t="shared" si="61"/>
        <v>3992.4</v>
      </c>
      <c r="F534" s="46">
        <f t="shared" si="61"/>
        <v>3991.8</v>
      </c>
      <c r="G534" s="46">
        <f t="shared" si="61"/>
        <v>3951.9</v>
      </c>
      <c r="H534" s="62">
        <f t="shared" si="59"/>
        <v>99.00045092439501</v>
      </c>
    </row>
    <row r="535" spans="1:8" ht="40.5" customHeight="1">
      <c r="A535" s="30"/>
      <c r="B535" s="149"/>
      <c r="C535" s="156" t="s">
        <v>8</v>
      </c>
      <c r="D535" s="159" t="s">
        <v>9</v>
      </c>
      <c r="E535" s="46">
        <v>3992.4</v>
      </c>
      <c r="F535" s="16">
        <v>3991.8</v>
      </c>
      <c r="G535" s="16">
        <v>3951.9</v>
      </c>
      <c r="H535" s="62">
        <f t="shared" si="59"/>
        <v>99.00045092439501</v>
      </c>
    </row>
    <row r="536" spans="1:8" ht="27" customHeight="1">
      <c r="A536" s="30"/>
      <c r="B536" s="156" t="s">
        <v>402</v>
      </c>
      <c r="C536" s="156"/>
      <c r="D536" s="249" t="s">
        <v>403</v>
      </c>
      <c r="E536" s="46">
        <f>E537</f>
        <v>1513.2</v>
      </c>
      <c r="F536" s="46">
        <f>F537</f>
        <v>1513.2</v>
      </c>
      <c r="G536" s="46">
        <f>G537</f>
        <v>1240.4</v>
      </c>
      <c r="H536" s="62">
        <f t="shared" si="59"/>
        <v>81.97197991012425</v>
      </c>
    </row>
    <row r="537" spans="1:8" ht="40.5" customHeight="1">
      <c r="A537" s="30"/>
      <c r="B537" s="156"/>
      <c r="C537" s="156" t="s">
        <v>8</v>
      </c>
      <c r="D537" s="159" t="s">
        <v>9</v>
      </c>
      <c r="E537" s="46">
        <v>1513.2</v>
      </c>
      <c r="F537" s="16">
        <v>1513.2</v>
      </c>
      <c r="G537" s="16">
        <v>1240.4</v>
      </c>
      <c r="H537" s="62">
        <f t="shared" si="59"/>
        <v>81.97197991012425</v>
      </c>
    </row>
    <row r="538" spans="1:8" ht="40.5" customHeight="1">
      <c r="A538" s="30"/>
      <c r="B538" s="156" t="s">
        <v>404</v>
      </c>
      <c r="C538" s="156"/>
      <c r="D538" s="159" t="s">
        <v>296</v>
      </c>
      <c r="E538" s="46">
        <f>E539</f>
        <v>40</v>
      </c>
      <c r="F538" s="46">
        <f>F539</f>
        <v>40</v>
      </c>
      <c r="G538" s="46">
        <f>G539</f>
        <v>39.9</v>
      </c>
      <c r="H538" s="62">
        <f t="shared" si="59"/>
        <v>99.75</v>
      </c>
    </row>
    <row r="539" spans="1:8" ht="40.5" customHeight="1">
      <c r="A539" s="23"/>
      <c r="B539" s="156"/>
      <c r="C539" s="156" t="s">
        <v>8</v>
      </c>
      <c r="D539" s="159" t="s">
        <v>9</v>
      </c>
      <c r="E539" s="46">
        <v>40</v>
      </c>
      <c r="F539" s="16">
        <v>40</v>
      </c>
      <c r="G539" s="16">
        <v>39.9</v>
      </c>
      <c r="H539" s="62">
        <f t="shared" si="59"/>
        <v>99.75</v>
      </c>
    </row>
    <row r="540" spans="1:8" ht="67.5" customHeight="1">
      <c r="A540" s="30"/>
      <c r="B540" s="156" t="s">
        <v>551</v>
      </c>
      <c r="C540" s="156"/>
      <c r="D540" s="159" t="s">
        <v>543</v>
      </c>
      <c r="E540" s="46">
        <f>E541</f>
        <v>0</v>
      </c>
      <c r="F540" s="46">
        <f>F541</f>
        <v>170</v>
      </c>
      <c r="G540" s="46">
        <f>G541</f>
        <v>170</v>
      </c>
      <c r="H540" s="62">
        <f>G540/F540*100</f>
        <v>100</v>
      </c>
    </row>
    <row r="541" spans="1:8" ht="40.5" customHeight="1">
      <c r="A541" s="23"/>
      <c r="B541" s="156"/>
      <c r="C541" s="156" t="s">
        <v>8</v>
      </c>
      <c r="D541" s="159" t="s">
        <v>9</v>
      </c>
      <c r="E541" s="46">
        <v>0</v>
      </c>
      <c r="F541" s="16">
        <v>170</v>
      </c>
      <c r="G541" s="16">
        <v>170</v>
      </c>
      <c r="H541" s="62">
        <f>G541/F541*100</f>
        <v>100</v>
      </c>
    </row>
    <row r="542" spans="1:8" ht="27" customHeight="1">
      <c r="A542" s="23"/>
      <c r="B542" s="168" t="s">
        <v>405</v>
      </c>
      <c r="C542" s="168"/>
      <c r="D542" s="172" t="s">
        <v>406</v>
      </c>
      <c r="E542" s="116">
        <f>E543+E548+E546</f>
        <v>6962.6</v>
      </c>
      <c r="F542" s="116">
        <f>F543+F548+F546</f>
        <v>17041.899999999998</v>
      </c>
      <c r="G542" s="116">
        <f>G543+G548+G546</f>
        <v>6786.3</v>
      </c>
      <c r="H542" s="61">
        <f t="shared" si="59"/>
        <v>39.82126406093218</v>
      </c>
    </row>
    <row r="543" spans="1:8" ht="40.5" customHeight="1">
      <c r="A543" s="23"/>
      <c r="B543" s="156" t="s">
        <v>407</v>
      </c>
      <c r="C543" s="156"/>
      <c r="D543" s="239" t="s">
        <v>408</v>
      </c>
      <c r="E543" s="46">
        <f aca="true" t="shared" si="62" ref="E543:G544">E544</f>
        <v>5927.3</v>
      </c>
      <c r="F543" s="46">
        <f t="shared" si="62"/>
        <v>5810.3</v>
      </c>
      <c r="G543" s="46">
        <f t="shared" si="62"/>
        <v>5751</v>
      </c>
      <c r="H543" s="62">
        <f t="shared" si="59"/>
        <v>98.97939865411423</v>
      </c>
    </row>
    <row r="544" spans="1:8" ht="67.5" customHeight="1">
      <c r="A544" s="23"/>
      <c r="B544" s="156" t="s">
        <v>409</v>
      </c>
      <c r="C544" s="156"/>
      <c r="D544" s="239" t="s">
        <v>410</v>
      </c>
      <c r="E544" s="46">
        <f t="shared" si="62"/>
        <v>5927.3</v>
      </c>
      <c r="F544" s="46">
        <f t="shared" si="62"/>
        <v>5810.3</v>
      </c>
      <c r="G544" s="46">
        <f t="shared" si="62"/>
        <v>5751</v>
      </c>
      <c r="H544" s="62">
        <f t="shared" si="59"/>
        <v>98.97939865411423</v>
      </c>
    </row>
    <row r="545" spans="1:8" ht="40.5" customHeight="1">
      <c r="A545" s="23"/>
      <c r="B545" s="156"/>
      <c r="C545" s="156" t="s">
        <v>8</v>
      </c>
      <c r="D545" s="159" t="s">
        <v>9</v>
      </c>
      <c r="E545" s="46">
        <v>5927.3</v>
      </c>
      <c r="F545" s="13">
        <v>5810.3</v>
      </c>
      <c r="G545" s="13">
        <v>5751</v>
      </c>
      <c r="H545" s="62">
        <f t="shared" si="59"/>
        <v>98.97939865411423</v>
      </c>
    </row>
    <row r="546" spans="1:8" ht="27" customHeight="1">
      <c r="A546" s="23"/>
      <c r="B546" s="156" t="s">
        <v>411</v>
      </c>
      <c r="C546" s="156"/>
      <c r="D546" s="249" t="s">
        <v>356</v>
      </c>
      <c r="E546" s="46">
        <f>E547</f>
        <v>979.6</v>
      </c>
      <c r="F546" s="46">
        <f>F547</f>
        <v>979.6</v>
      </c>
      <c r="G546" s="46">
        <f>G547</f>
        <v>979.6</v>
      </c>
      <c r="H546" s="62">
        <f t="shared" si="59"/>
        <v>100</v>
      </c>
    </row>
    <row r="547" spans="1:8" ht="40.5" customHeight="1">
      <c r="A547" s="23"/>
      <c r="B547" s="156"/>
      <c r="C547" s="156" t="s">
        <v>8</v>
      </c>
      <c r="D547" s="159" t="s">
        <v>9</v>
      </c>
      <c r="E547" s="46">
        <v>979.6</v>
      </c>
      <c r="F547" s="13">
        <v>979.6</v>
      </c>
      <c r="G547" s="13">
        <v>979.6</v>
      </c>
      <c r="H547" s="62">
        <f t="shared" si="59"/>
        <v>100</v>
      </c>
    </row>
    <row r="548" spans="1:8" ht="40.5" customHeight="1">
      <c r="A548" s="23"/>
      <c r="B548" s="156" t="s">
        <v>412</v>
      </c>
      <c r="C548" s="156"/>
      <c r="D548" s="159" t="s">
        <v>296</v>
      </c>
      <c r="E548" s="46">
        <f>E550+E549</f>
        <v>55.7</v>
      </c>
      <c r="F548" s="46">
        <f>F550+F549</f>
        <v>10252</v>
      </c>
      <c r="G548" s="46">
        <f>G550+G549</f>
        <v>55.7</v>
      </c>
      <c r="H548" s="62">
        <f t="shared" si="59"/>
        <v>0.5433086227077644</v>
      </c>
    </row>
    <row r="549" spans="1:8" ht="27" customHeight="1">
      <c r="A549" s="23"/>
      <c r="B549" s="156"/>
      <c r="C549" s="156" t="s">
        <v>3</v>
      </c>
      <c r="D549" s="159" t="s">
        <v>153</v>
      </c>
      <c r="E549" s="46">
        <v>0</v>
      </c>
      <c r="F549" s="16">
        <v>10196.3</v>
      </c>
      <c r="G549" s="16">
        <v>0</v>
      </c>
      <c r="H549" s="62">
        <f>G549/F549*100</f>
        <v>0</v>
      </c>
    </row>
    <row r="550" spans="1:8" ht="40.5" customHeight="1">
      <c r="A550" s="23"/>
      <c r="B550" s="156"/>
      <c r="C550" s="156" t="s">
        <v>8</v>
      </c>
      <c r="D550" s="159" t="s">
        <v>9</v>
      </c>
      <c r="E550" s="46">
        <v>55.7</v>
      </c>
      <c r="F550" s="16">
        <v>55.7</v>
      </c>
      <c r="G550" s="16">
        <v>55.7</v>
      </c>
      <c r="H550" s="62">
        <f t="shared" si="59"/>
        <v>100</v>
      </c>
    </row>
    <row r="551" spans="1:8" s="68" customFormat="1" ht="27" customHeight="1">
      <c r="A551" s="76"/>
      <c r="B551" s="140" t="s">
        <v>435</v>
      </c>
      <c r="C551" s="162"/>
      <c r="D551" s="280" t="s">
        <v>436</v>
      </c>
      <c r="E551" s="72">
        <f>E552</f>
        <v>0</v>
      </c>
      <c r="F551" s="72">
        <f>F552</f>
        <v>9.8</v>
      </c>
      <c r="G551" s="72">
        <f>G552</f>
        <v>9.8</v>
      </c>
      <c r="H551" s="73">
        <f t="shared" si="59"/>
        <v>100</v>
      </c>
    </row>
    <row r="552" spans="1:8" s="68" customFormat="1" ht="27">
      <c r="A552" s="76"/>
      <c r="B552" s="162" t="s">
        <v>437</v>
      </c>
      <c r="C552" s="278"/>
      <c r="D552" s="281" t="s">
        <v>438</v>
      </c>
      <c r="E552" s="86">
        <f aca="true" t="shared" si="63" ref="E552:G553">E553</f>
        <v>0</v>
      </c>
      <c r="F552" s="86">
        <f t="shared" si="63"/>
        <v>9.8</v>
      </c>
      <c r="G552" s="86">
        <f t="shared" si="63"/>
        <v>9.8</v>
      </c>
      <c r="H552" s="80">
        <f t="shared" si="59"/>
        <v>100</v>
      </c>
    </row>
    <row r="553" spans="1:8" s="68" customFormat="1" ht="40.5" customHeight="1">
      <c r="A553" s="66"/>
      <c r="B553" s="146" t="s">
        <v>529</v>
      </c>
      <c r="C553" s="132"/>
      <c r="D553" s="258" t="s">
        <v>296</v>
      </c>
      <c r="E553" s="67">
        <f t="shared" si="63"/>
        <v>0</v>
      </c>
      <c r="F553" s="67">
        <f t="shared" si="63"/>
        <v>9.8</v>
      </c>
      <c r="G553" s="67">
        <f t="shared" si="63"/>
        <v>9.8</v>
      </c>
      <c r="H553" s="69">
        <f>G553/F553*100</f>
        <v>100</v>
      </c>
    </row>
    <row r="554" spans="1:8" s="68" customFormat="1" ht="26.25" customHeight="1">
      <c r="A554" s="66"/>
      <c r="B554" s="132"/>
      <c r="C554" s="132" t="s">
        <v>3</v>
      </c>
      <c r="D554" s="136" t="s">
        <v>153</v>
      </c>
      <c r="E554" s="67">
        <v>0</v>
      </c>
      <c r="F554" s="69">
        <v>9.8</v>
      </c>
      <c r="G554" s="69">
        <v>9.8</v>
      </c>
      <c r="H554" s="69">
        <f>G554/F554*100</f>
        <v>100</v>
      </c>
    </row>
    <row r="555" spans="1:8" s="68" customFormat="1" ht="13.5" customHeight="1">
      <c r="A555" s="66"/>
      <c r="B555" s="175" t="s">
        <v>146</v>
      </c>
      <c r="C555" s="175"/>
      <c r="D555" s="282" t="s">
        <v>147</v>
      </c>
      <c r="E555" s="72">
        <f aca="true" t="shared" si="64" ref="E555:G556">E556</f>
        <v>14941.7</v>
      </c>
      <c r="F555" s="72">
        <f t="shared" si="64"/>
        <v>14574</v>
      </c>
      <c r="G555" s="72">
        <f t="shared" si="64"/>
        <v>14361.6</v>
      </c>
      <c r="H555" s="73">
        <f t="shared" si="59"/>
        <v>98.54261012762454</v>
      </c>
    </row>
    <row r="556" spans="1:8" s="117" customFormat="1" ht="27">
      <c r="A556" s="30"/>
      <c r="B556" s="144" t="s">
        <v>148</v>
      </c>
      <c r="C556" s="144"/>
      <c r="D556" s="252" t="s">
        <v>149</v>
      </c>
      <c r="E556" s="43">
        <f t="shared" si="64"/>
        <v>14941.7</v>
      </c>
      <c r="F556" s="43">
        <f t="shared" si="64"/>
        <v>14574</v>
      </c>
      <c r="G556" s="43">
        <f t="shared" si="64"/>
        <v>14361.6</v>
      </c>
      <c r="H556" s="61">
        <f t="shared" si="59"/>
        <v>98.54261012762454</v>
      </c>
    </row>
    <row r="557" spans="1:8" s="8" customFormat="1" ht="13.5" customHeight="1">
      <c r="A557" s="23"/>
      <c r="B557" s="149" t="s">
        <v>152</v>
      </c>
      <c r="C557" s="152"/>
      <c r="D557" s="151" t="s">
        <v>21</v>
      </c>
      <c r="E557" s="45">
        <f>E558+E559+E560</f>
        <v>14941.7</v>
      </c>
      <c r="F557" s="45">
        <f>F558+F559+F560</f>
        <v>14574</v>
      </c>
      <c r="G557" s="45">
        <f>G558+G559+G560</f>
        <v>14361.6</v>
      </c>
      <c r="H557" s="62">
        <f t="shared" si="59"/>
        <v>98.54261012762454</v>
      </c>
    </row>
    <row r="558" spans="1:8" s="75" customFormat="1" ht="81" customHeight="1">
      <c r="A558" s="20"/>
      <c r="B558" s="251"/>
      <c r="C558" s="152" t="s">
        <v>2</v>
      </c>
      <c r="D558" s="148" t="str">
        <f>$D$22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558" s="13">
        <v>13263.2</v>
      </c>
      <c r="F558" s="62">
        <v>13118</v>
      </c>
      <c r="G558" s="62">
        <v>12937.5</v>
      </c>
      <c r="H558" s="62">
        <f t="shared" si="59"/>
        <v>98.62402805305686</v>
      </c>
    </row>
    <row r="559" spans="1:8" s="8" customFormat="1" ht="27" customHeight="1">
      <c r="A559" s="20"/>
      <c r="B559" s="251"/>
      <c r="C559" s="152" t="s">
        <v>3</v>
      </c>
      <c r="D559" s="148" t="s">
        <v>153</v>
      </c>
      <c r="E559" s="13">
        <v>1675.7</v>
      </c>
      <c r="F559" s="62">
        <v>1456</v>
      </c>
      <c r="G559" s="62">
        <v>1424.1</v>
      </c>
      <c r="H559" s="62">
        <f t="shared" si="59"/>
        <v>97.80906593406593</v>
      </c>
    </row>
    <row r="560" spans="1:8" s="91" customFormat="1" ht="13.5" customHeight="1">
      <c r="A560" s="70"/>
      <c r="B560" s="251"/>
      <c r="C560" s="152" t="s">
        <v>4</v>
      </c>
      <c r="D560" s="148" t="s">
        <v>5</v>
      </c>
      <c r="E560" s="13">
        <v>2.8</v>
      </c>
      <c r="F560" s="69">
        <v>0</v>
      </c>
      <c r="G560" s="69">
        <v>0</v>
      </c>
      <c r="H560" s="69"/>
    </row>
    <row r="561" spans="1:8" ht="13.5" customHeight="1">
      <c r="A561" s="23" t="s">
        <v>113</v>
      </c>
      <c r="B561" s="10"/>
      <c r="C561" s="20"/>
      <c r="D561" s="39" t="s">
        <v>132</v>
      </c>
      <c r="E561" s="11">
        <f>E562+E591</f>
        <v>139264.8</v>
      </c>
      <c r="F561" s="11">
        <f>F562+F591</f>
        <v>175886.80000000002</v>
      </c>
      <c r="G561" s="11">
        <f>G562+G591</f>
        <v>119199.9</v>
      </c>
      <c r="H561" s="60">
        <f t="shared" si="59"/>
        <v>67.77080485857948</v>
      </c>
    </row>
    <row r="562" spans="1:8" s="68" customFormat="1" ht="13.5" customHeight="1">
      <c r="A562" s="76" t="s">
        <v>114</v>
      </c>
      <c r="B562" s="165"/>
      <c r="C562" s="165"/>
      <c r="D562" s="253" t="s">
        <v>115</v>
      </c>
      <c r="E562" s="116">
        <f>E563</f>
        <v>130148.7</v>
      </c>
      <c r="F562" s="116">
        <f>F563</f>
        <v>166774.30000000002</v>
      </c>
      <c r="G562" s="116">
        <f>G563</f>
        <v>110183.29999999999</v>
      </c>
      <c r="H562" s="80">
        <f t="shared" si="59"/>
        <v>66.06731372879393</v>
      </c>
    </row>
    <row r="563" spans="1:8" s="68" customFormat="1" ht="27" customHeight="1">
      <c r="A563" s="76"/>
      <c r="B563" s="141" t="s">
        <v>327</v>
      </c>
      <c r="C563" s="141"/>
      <c r="D563" s="233" t="s">
        <v>328</v>
      </c>
      <c r="E563" s="44">
        <f>E564+E588</f>
        <v>130148.7</v>
      </c>
      <c r="F563" s="44">
        <f>F564+F588</f>
        <v>166774.30000000002</v>
      </c>
      <c r="G563" s="44">
        <f>G564+G588</f>
        <v>110183.29999999999</v>
      </c>
      <c r="H563" s="73">
        <f t="shared" si="59"/>
        <v>66.06731372879393</v>
      </c>
    </row>
    <row r="564" spans="1:8" s="68" customFormat="1" ht="40.5" customHeight="1">
      <c r="A564" s="76"/>
      <c r="B564" s="144" t="s">
        <v>413</v>
      </c>
      <c r="C564" s="144"/>
      <c r="D564" s="143" t="s">
        <v>414</v>
      </c>
      <c r="E564" s="116">
        <f>E565+E572+E574+E576+E581+E579+E586</f>
        <v>120740.2</v>
      </c>
      <c r="F564" s="116">
        <f>F565+F572+F574+F576+F581+F579+F586</f>
        <v>156397.7</v>
      </c>
      <c r="G564" s="116">
        <f>G565+G572+G574+G576+G581+G579+G586</f>
        <v>99876.99999999999</v>
      </c>
      <c r="H564" s="80">
        <f>G564/F564*100</f>
        <v>63.86091355563411</v>
      </c>
    </row>
    <row r="565" spans="1:8" s="68" customFormat="1" ht="40.5" customHeight="1">
      <c r="A565" s="76"/>
      <c r="B565" s="149" t="s">
        <v>415</v>
      </c>
      <c r="C565" s="149"/>
      <c r="D565" s="158" t="s">
        <v>416</v>
      </c>
      <c r="E565" s="16">
        <f>E566+E568+E570</f>
        <v>84101.9</v>
      </c>
      <c r="F565" s="16">
        <f>F566+F568+F570</f>
        <v>83550.4</v>
      </c>
      <c r="G565" s="16">
        <f>G566+G568+G570</f>
        <v>83188.4</v>
      </c>
      <c r="H565" s="69">
        <f>G565/F565*100</f>
        <v>99.5667285853808</v>
      </c>
    </row>
    <row r="566" spans="1:8" s="68" customFormat="1" ht="27" customHeight="1">
      <c r="A566" s="76"/>
      <c r="B566" s="245" t="s">
        <v>417</v>
      </c>
      <c r="C566" s="149"/>
      <c r="D566" s="158" t="s">
        <v>418</v>
      </c>
      <c r="E566" s="16">
        <f>E567</f>
        <v>22794.7</v>
      </c>
      <c r="F566" s="16">
        <f>F567</f>
        <v>22312.3</v>
      </c>
      <c r="G566" s="16">
        <f>G567</f>
        <v>22296.8</v>
      </c>
      <c r="H566" s="69">
        <f>G566/F566*100</f>
        <v>99.93053159019912</v>
      </c>
    </row>
    <row r="567" spans="1:8" ht="40.5" customHeight="1">
      <c r="A567" s="30"/>
      <c r="B567" s="165"/>
      <c r="C567" s="149" t="s">
        <v>8</v>
      </c>
      <c r="D567" s="158" t="s">
        <v>9</v>
      </c>
      <c r="E567" s="16">
        <v>22794.7</v>
      </c>
      <c r="F567" s="16">
        <v>22312.3</v>
      </c>
      <c r="G567" s="16">
        <v>22296.8</v>
      </c>
      <c r="H567" s="62">
        <f aca="true" t="shared" si="65" ref="H567:H608">G567/F567*100</f>
        <v>99.93053159019912</v>
      </c>
    </row>
    <row r="568" spans="1:8" ht="27" customHeight="1">
      <c r="A568" s="30"/>
      <c r="B568" s="156" t="s">
        <v>419</v>
      </c>
      <c r="C568" s="156"/>
      <c r="D568" s="235" t="s">
        <v>420</v>
      </c>
      <c r="E568" s="16">
        <f>E569</f>
        <v>14441.9</v>
      </c>
      <c r="F568" s="16">
        <f>F569</f>
        <v>14277.7</v>
      </c>
      <c r="G568" s="16">
        <f>G569</f>
        <v>14277.4</v>
      </c>
      <c r="H568" s="62">
        <f t="shared" si="65"/>
        <v>99.9978988212387</v>
      </c>
    </row>
    <row r="569" spans="1:8" ht="40.5" customHeight="1">
      <c r="A569" s="23"/>
      <c r="B569" s="156"/>
      <c r="C569" s="149" t="s">
        <v>8</v>
      </c>
      <c r="D569" s="158" t="s">
        <v>9</v>
      </c>
      <c r="E569" s="16">
        <v>14441.9</v>
      </c>
      <c r="F569" s="13">
        <v>14277.7</v>
      </c>
      <c r="G569" s="13">
        <v>14277.4</v>
      </c>
      <c r="H569" s="62">
        <f>G569/F569*100</f>
        <v>99.9978988212387</v>
      </c>
    </row>
    <row r="570" spans="1:8" ht="13.5" customHeight="1">
      <c r="A570" s="23"/>
      <c r="B570" s="149" t="s">
        <v>421</v>
      </c>
      <c r="C570" s="149"/>
      <c r="D570" s="158" t="s">
        <v>422</v>
      </c>
      <c r="E570" s="16">
        <f>E571</f>
        <v>46865.3</v>
      </c>
      <c r="F570" s="16">
        <f>F571</f>
        <v>46960.4</v>
      </c>
      <c r="G570" s="16">
        <f>G571</f>
        <v>46614.2</v>
      </c>
      <c r="H570" s="62">
        <f>G570/F570*100</f>
        <v>99.26278311087638</v>
      </c>
    </row>
    <row r="571" spans="1:8" ht="40.5" customHeight="1">
      <c r="A571" s="30"/>
      <c r="B571" s="149"/>
      <c r="C571" s="149" t="s">
        <v>8</v>
      </c>
      <c r="D571" s="158" t="s">
        <v>9</v>
      </c>
      <c r="E571" s="16">
        <v>46865.3</v>
      </c>
      <c r="F571" s="13">
        <v>46960.4</v>
      </c>
      <c r="G571" s="13">
        <v>46614.2</v>
      </c>
      <c r="H571" s="62">
        <f t="shared" si="65"/>
        <v>99.26278311087638</v>
      </c>
    </row>
    <row r="572" spans="1:8" ht="27" customHeight="1">
      <c r="A572" s="30"/>
      <c r="B572" s="149" t="s">
        <v>423</v>
      </c>
      <c r="C572" s="149"/>
      <c r="D572" s="158" t="s">
        <v>424</v>
      </c>
      <c r="E572" s="16">
        <f>E573</f>
        <v>975</v>
      </c>
      <c r="F572" s="16">
        <f>F573</f>
        <v>975</v>
      </c>
      <c r="G572" s="16">
        <f>G573</f>
        <v>940.8</v>
      </c>
      <c r="H572" s="62">
        <f t="shared" si="65"/>
        <v>96.49230769230769</v>
      </c>
    </row>
    <row r="573" spans="1:8" ht="40.5" customHeight="1">
      <c r="A573" s="30"/>
      <c r="B573" s="149"/>
      <c r="C573" s="149" t="s">
        <v>8</v>
      </c>
      <c r="D573" s="158" t="s">
        <v>9</v>
      </c>
      <c r="E573" s="16">
        <v>975</v>
      </c>
      <c r="F573" s="16">
        <v>975</v>
      </c>
      <c r="G573" s="16">
        <v>940.8</v>
      </c>
      <c r="H573" s="62">
        <f>G573/F573*100</f>
        <v>96.49230769230769</v>
      </c>
    </row>
    <row r="574" spans="1:8" ht="27" customHeight="1">
      <c r="A574" s="30"/>
      <c r="B574" s="149" t="s">
        <v>425</v>
      </c>
      <c r="C574" s="149"/>
      <c r="D574" s="158" t="s">
        <v>426</v>
      </c>
      <c r="E574" s="13">
        <f>E575</f>
        <v>924.3</v>
      </c>
      <c r="F574" s="13">
        <f>F575</f>
        <v>1853.6</v>
      </c>
      <c r="G574" s="13">
        <f>G575</f>
        <v>1443.6</v>
      </c>
      <c r="H574" s="62">
        <f>G574/F574*100</f>
        <v>77.88088044885629</v>
      </c>
    </row>
    <row r="575" spans="1:8" ht="40.5" customHeight="1">
      <c r="A575" s="30"/>
      <c r="B575" s="141"/>
      <c r="C575" s="149" t="s">
        <v>8</v>
      </c>
      <c r="D575" s="158" t="s">
        <v>9</v>
      </c>
      <c r="E575" s="45">
        <v>924.3</v>
      </c>
      <c r="F575" s="62">
        <v>1853.6</v>
      </c>
      <c r="G575" s="62">
        <v>1443.6</v>
      </c>
      <c r="H575" s="62">
        <f>G575/F575*100</f>
        <v>77.88088044885629</v>
      </c>
    </row>
    <row r="576" spans="1:8" s="68" customFormat="1" ht="40.5" customHeight="1">
      <c r="A576" s="76"/>
      <c r="B576" s="146" t="s">
        <v>427</v>
      </c>
      <c r="C576" s="283"/>
      <c r="D576" s="284" t="s">
        <v>336</v>
      </c>
      <c r="E576" s="42">
        <f>E578+E577</f>
        <v>3133</v>
      </c>
      <c r="F576" s="42">
        <f>F578+F577</f>
        <v>24242.699999999997</v>
      </c>
      <c r="G576" s="42">
        <f>G578+G577</f>
        <v>6869.4</v>
      </c>
      <c r="H576" s="69">
        <f t="shared" si="65"/>
        <v>28.335952678538284</v>
      </c>
    </row>
    <row r="577" spans="1:8" s="68" customFormat="1" ht="27.75" customHeight="1">
      <c r="A577" s="76"/>
      <c r="B577" s="146"/>
      <c r="C577" s="135" t="s">
        <v>3</v>
      </c>
      <c r="D577" s="136" t="s">
        <v>153</v>
      </c>
      <c r="E577" s="42">
        <v>0</v>
      </c>
      <c r="F577" s="42">
        <v>20121.6</v>
      </c>
      <c r="G577" s="42">
        <v>4268.9</v>
      </c>
      <c r="H577" s="69">
        <f t="shared" si="65"/>
        <v>21.21550970101781</v>
      </c>
    </row>
    <row r="578" spans="1:8" s="68" customFormat="1" ht="40.5" customHeight="1">
      <c r="A578" s="76"/>
      <c r="B578" s="140"/>
      <c r="C578" s="146" t="s">
        <v>8</v>
      </c>
      <c r="D578" s="285" t="s">
        <v>9</v>
      </c>
      <c r="E578" s="42">
        <v>3133</v>
      </c>
      <c r="F578" s="67">
        <v>4121.1</v>
      </c>
      <c r="G578" s="67">
        <v>2600.5</v>
      </c>
      <c r="H578" s="69">
        <f t="shared" si="65"/>
        <v>63.10208439494309</v>
      </c>
    </row>
    <row r="579" spans="1:8" ht="27" customHeight="1">
      <c r="A579" s="30"/>
      <c r="B579" s="149" t="s">
        <v>530</v>
      </c>
      <c r="C579" s="149"/>
      <c r="D579" s="158" t="s">
        <v>614</v>
      </c>
      <c r="E579" s="13">
        <f>E580</f>
        <v>0</v>
      </c>
      <c r="F579" s="13">
        <f>F580</f>
        <v>2233</v>
      </c>
      <c r="G579" s="13">
        <f>G580</f>
        <v>2233</v>
      </c>
      <c r="H579" s="62">
        <f>G579/F579*100</f>
        <v>100</v>
      </c>
    </row>
    <row r="580" spans="1:8" ht="40.5" customHeight="1">
      <c r="A580" s="30"/>
      <c r="B580" s="141"/>
      <c r="C580" s="149" t="s">
        <v>8</v>
      </c>
      <c r="D580" s="158" t="s">
        <v>9</v>
      </c>
      <c r="E580" s="45">
        <v>0</v>
      </c>
      <c r="F580" s="62">
        <v>2233</v>
      </c>
      <c r="G580" s="62">
        <v>2233</v>
      </c>
      <c r="H580" s="62">
        <f>G580/F580*100</f>
        <v>100</v>
      </c>
    </row>
    <row r="581" spans="1:8" ht="27" customHeight="1">
      <c r="A581" s="30"/>
      <c r="B581" s="149" t="s">
        <v>428</v>
      </c>
      <c r="C581" s="149"/>
      <c r="D581" s="158" t="s">
        <v>252</v>
      </c>
      <c r="E581" s="16">
        <f>E582+E584</f>
        <v>31606</v>
      </c>
      <c r="F581" s="16">
        <f>F582+F584</f>
        <v>41543</v>
      </c>
      <c r="G581" s="16">
        <f>G582+G584</f>
        <v>3201.9</v>
      </c>
      <c r="H581" s="62">
        <f t="shared" si="65"/>
        <v>7.707435669065788</v>
      </c>
    </row>
    <row r="582" spans="1:8" ht="66.75" customHeight="1">
      <c r="A582" s="30"/>
      <c r="B582" s="149" t="s">
        <v>429</v>
      </c>
      <c r="C582" s="149"/>
      <c r="D582" s="254" t="s">
        <v>430</v>
      </c>
      <c r="E582" s="16">
        <f aca="true" t="shared" si="66" ref="E582:G584">E583</f>
        <v>31606</v>
      </c>
      <c r="F582" s="16">
        <f t="shared" si="66"/>
        <v>38727</v>
      </c>
      <c r="G582" s="16">
        <f t="shared" si="66"/>
        <v>3102.8</v>
      </c>
      <c r="H582" s="62">
        <f t="shared" si="65"/>
        <v>8.011981305032664</v>
      </c>
    </row>
    <row r="583" spans="1:8" ht="54" customHeight="1">
      <c r="A583" s="30"/>
      <c r="B583" s="149"/>
      <c r="C583" s="149" t="s">
        <v>10</v>
      </c>
      <c r="D583" s="139" t="s">
        <v>248</v>
      </c>
      <c r="E583" s="16">
        <v>31606</v>
      </c>
      <c r="F583" s="67">
        <v>38727</v>
      </c>
      <c r="G583" s="67">
        <v>3102.8</v>
      </c>
      <c r="H583" s="62">
        <f t="shared" si="65"/>
        <v>8.011981305032664</v>
      </c>
    </row>
    <row r="584" spans="1:8" ht="46.5" customHeight="1">
      <c r="A584" s="30"/>
      <c r="B584" s="149" t="s">
        <v>641</v>
      </c>
      <c r="C584" s="149"/>
      <c r="D584" s="254" t="s">
        <v>653</v>
      </c>
      <c r="E584" s="16">
        <f t="shared" si="66"/>
        <v>0</v>
      </c>
      <c r="F584" s="16">
        <f t="shared" si="66"/>
        <v>2816</v>
      </c>
      <c r="G584" s="16">
        <f t="shared" si="66"/>
        <v>99.1</v>
      </c>
      <c r="H584" s="62">
        <f>G584/F584*100</f>
        <v>3.519176136363636</v>
      </c>
    </row>
    <row r="585" spans="1:8" ht="54" customHeight="1">
      <c r="A585" s="30"/>
      <c r="B585" s="149"/>
      <c r="C585" s="149" t="s">
        <v>10</v>
      </c>
      <c r="D585" s="139" t="s">
        <v>248</v>
      </c>
      <c r="E585" s="16">
        <v>0</v>
      </c>
      <c r="F585" s="67">
        <v>2816</v>
      </c>
      <c r="G585" s="67">
        <v>99.1</v>
      </c>
      <c r="H585" s="62">
        <f>G585/F585*100</f>
        <v>3.519176136363636</v>
      </c>
    </row>
    <row r="586" spans="1:8" ht="40.5" customHeight="1">
      <c r="A586" s="30"/>
      <c r="B586" s="149" t="s">
        <v>531</v>
      </c>
      <c r="C586" s="149"/>
      <c r="D586" s="158" t="s">
        <v>532</v>
      </c>
      <c r="E586" s="13">
        <f>E587</f>
        <v>0</v>
      </c>
      <c r="F586" s="13">
        <f>F587</f>
        <v>2000</v>
      </c>
      <c r="G586" s="13">
        <f>G587</f>
        <v>1999.9</v>
      </c>
      <c r="H586" s="62">
        <f>G586/F586*100</f>
        <v>99.995</v>
      </c>
    </row>
    <row r="587" spans="1:8" ht="40.5" customHeight="1">
      <c r="A587" s="30"/>
      <c r="B587" s="141"/>
      <c r="C587" s="149" t="s">
        <v>8</v>
      </c>
      <c r="D587" s="158" t="s">
        <v>9</v>
      </c>
      <c r="E587" s="45">
        <v>0</v>
      </c>
      <c r="F587" s="62">
        <v>2000</v>
      </c>
      <c r="G587" s="62">
        <v>1999.9</v>
      </c>
      <c r="H587" s="62">
        <f>G587/F587*100</f>
        <v>99.995</v>
      </c>
    </row>
    <row r="588" spans="1:8" ht="27">
      <c r="A588" s="30"/>
      <c r="B588" s="144" t="s">
        <v>339</v>
      </c>
      <c r="C588" s="168"/>
      <c r="D588" s="241" t="s">
        <v>340</v>
      </c>
      <c r="E588" s="116">
        <f aca="true" t="shared" si="67" ref="E588:G589">E589</f>
        <v>9408.5</v>
      </c>
      <c r="F588" s="116">
        <f t="shared" si="67"/>
        <v>10376.6</v>
      </c>
      <c r="G588" s="116">
        <f t="shared" si="67"/>
        <v>10306.3</v>
      </c>
      <c r="H588" s="61">
        <f t="shared" si="65"/>
        <v>99.32251411830464</v>
      </c>
    </row>
    <row r="589" spans="1:8" ht="40.5" customHeight="1">
      <c r="A589" s="30"/>
      <c r="B589" s="149" t="s">
        <v>341</v>
      </c>
      <c r="C589" s="156"/>
      <c r="D589" s="158" t="s">
        <v>342</v>
      </c>
      <c r="E589" s="46">
        <f t="shared" si="67"/>
        <v>9408.5</v>
      </c>
      <c r="F589" s="46">
        <f t="shared" si="67"/>
        <v>10376.6</v>
      </c>
      <c r="G589" s="46">
        <f t="shared" si="67"/>
        <v>10306.3</v>
      </c>
      <c r="H589" s="62">
        <f t="shared" si="65"/>
        <v>99.32251411830464</v>
      </c>
    </row>
    <row r="590" spans="1:8" ht="40.5" customHeight="1">
      <c r="A590" s="30"/>
      <c r="B590" s="214"/>
      <c r="C590" s="156" t="s">
        <v>8</v>
      </c>
      <c r="D590" s="158" t="s">
        <v>9</v>
      </c>
      <c r="E590" s="46">
        <v>9408.5</v>
      </c>
      <c r="F590" s="62">
        <v>10376.6</v>
      </c>
      <c r="G590" s="62">
        <v>10306.3</v>
      </c>
      <c r="H590" s="62">
        <f t="shared" si="65"/>
        <v>99.32251411830464</v>
      </c>
    </row>
    <row r="591" spans="1:8" s="68" customFormat="1" ht="27">
      <c r="A591" s="82" t="s">
        <v>66</v>
      </c>
      <c r="B591" s="141"/>
      <c r="C591" s="149"/>
      <c r="D591" s="255" t="s">
        <v>67</v>
      </c>
      <c r="E591" s="116">
        <f>E592</f>
        <v>9116.1</v>
      </c>
      <c r="F591" s="116">
        <f>F592</f>
        <v>9112.5</v>
      </c>
      <c r="G591" s="116">
        <f>G592</f>
        <v>9016.6</v>
      </c>
      <c r="H591" s="80">
        <f t="shared" si="65"/>
        <v>98.94759945130316</v>
      </c>
    </row>
    <row r="592" spans="1:8" ht="13.5" customHeight="1">
      <c r="A592" s="23"/>
      <c r="B592" s="167" t="s">
        <v>146</v>
      </c>
      <c r="C592" s="167"/>
      <c r="D592" s="174" t="s">
        <v>147</v>
      </c>
      <c r="E592" s="44">
        <f>E593+E598</f>
        <v>9116.1</v>
      </c>
      <c r="F592" s="44">
        <f>F593+F598</f>
        <v>9112.5</v>
      </c>
      <c r="G592" s="44">
        <f>G593+G598</f>
        <v>9016.6</v>
      </c>
      <c r="H592" s="60">
        <f t="shared" si="65"/>
        <v>98.94759945130316</v>
      </c>
    </row>
    <row r="593" spans="1:8" s="117" customFormat="1" ht="27">
      <c r="A593" s="30"/>
      <c r="B593" s="168" t="s">
        <v>148</v>
      </c>
      <c r="C593" s="168"/>
      <c r="D593" s="172" t="s">
        <v>149</v>
      </c>
      <c r="E593" s="116">
        <f>E594</f>
        <v>6408</v>
      </c>
      <c r="F593" s="116">
        <f>F594</f>
        <v>6404.4</v>
      </c>
      <c r="G593" s="116">
        <f>G594</f>
        <v>6310.5</v>
      </c>
      <c r="H593" s="61">
        <f t="shared" si="65"/>
        <v>98.53382049840735</v>
      </c>
    </row>
    <row r="594" spans="1:8" ht="13.5" customHeight="1">
      <c r="A594" s="23"/>
      <c r="B594" s="149" t="s">
        <v>152</v>
      </c>
      <c r="C594" s="149"/>
      <c r="D594" s="242" t="s">
        <v>21</v>
      </c>
      <c r="E594" s="46">
        <f>E595+E596+E597</f>
        <v>6408</v>
      </c>
      <c r="F594" s="46">
        <f>F595+F596+F597</f>
        <v>6404.4</v>
      </c>
      <c r="G594" s="46">
        <f>G595+G596+G597</f>
        <v>6310.5</v>
      </c>
      <c r="H594" s="62">
        <f t="shared" si="65"/>
        <v>98.53382049840735</v>
      </c>
    </row>
    <row r="595" spans="1:8" ht="81" customHeight="1">
      <c r="A595" s="23"/>
      <c r="B595" s="141"/>
      <c r="C595" s="149" t="s">
        <v>2</v>
      </c>
      <c r="D595" s="148" t="str">
        <f>$D$22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595" s="46">
        <v>5775</v>
      </c>
      <c r="F595" s="62">
        <v>5801.3</v>
      </c>
      <c r="G595" s="62">
        <v>5743.7</v>
      </c>
      <c r="H595" s="62">
        <f t="shared" si="65"/>
        <v>99.00711909399617</v>
      </c>
    </row>
    <row r="596" spans="1:8" ht="27" customHeight="1">
      <c r="A596" s="23"/>
      <c r="B596" s="141"/>
      <c r="C596" s="149" t="s">
        <v>3</v>
      </c>
      <c r="D596" s="242" t="s">
        <v>153</v>
      </c>
      <c r="E596" s="46">
        <v>630.3</v>
      </c>
      <c r="F596" s="13">
        <v>600.4</v>
      </c>
      <c r="G596" s="13">
        <v>564.2</v>
      </c>
      <c r="H596" s="62">
        <f t="shared" si="65"/>
        <v>93.97068620919387</v>
      </c>
    </row>
    <row r="597" spans="1:8" ht="13.5" customHeight="1">
      <c r="A597" s="23"/>
      <c r="B597" s="141"/>
      <c r="C597" s="149" t="s">
        <v>4</v>
      </c>
      <c r="D597" s="242" t="s">
        <v>5</v>
      </c>
      <c r="E597" s="46">
        <v>2.7</v>
      </c>
      <c r="F597" s="62">
        <v>2.7</v>
      </c>
      <c r="G597" s="62">
        <v>2.6</v>
      </c>
      <c r="H597" s="62">
        <f t="shared" si="65"/>
        <v>96.29629629629629</v>
      </c>
    </row>
    <row r="598" spans="1:8" s="117" customFormat="1" ht="27" customHeight="1">
      <c r="A598" s="30"/>
      <c r="B598" s="162" t="s">
        <v>182</v>
      </c>
      <c r="C598" s="176"/>
      <c r="D598" s="177" t="s">
        <v>106</v>
      </c>
      <c r="E598" s="116">
        <f>E599+E601</f>
        <v>2708.1000000000004</v>
      </c>
      <c r="F598" s="116">
        <f>F599+F601</f>
        <v>2708.1000000000004</v>
      </c>
      <c r="G598" s="116">
        <f>G599+G601</f>
        <v>2706.1000000000004</v>
      </c>
      <c r="H598" s="61">
        <f t="shared" si="65"/>
        <v>99.9261474834755</v>
      </c>
    </row>
    <row r="599" spans="1:8" ht="27" customHeight="1">
      <c r="A599" s="23"/>
      <c r="B599" s="146" t="s">
        <v>431</v>
      </c>
      <c r="C599" s="146"/>
      <c r="D599" s="134" t="s">
        <v>432</v>
      </c>
      <c r="E599" s="46">
        <f>E600</f>
        <v>2417.3</v>
      </c>
      <c r="F599" s="46">
        <f>F600</f>
        <v>2417.3</v>
      </c>
      <c r="G599" s="46">
        <f>G600</f>
        <v>2415.3</v>
      </c>
      <c r="H599" s="62">
        <f t="shared" si="65"/>
        <v>99.91726306209408</v>
      </c>
    </row>
    <row r="600" spans="1:8" s="68" customFormat="1" ht="41.25" customHeight="1">
      <c r="A600" s="66"/>
      <c r="B600" s="140"/>
      <c r="C600" s="156" t="s">
        <v>8</v>
      </c>
      <c r="D600" s="159" t="s">
        <v>9</v>
      </c>
      <c r="E600" s="46">
        <v>2417.3</v>
      </c>
      <c r="F600" s="67">
        <v>2417.3</v>
      </c>
      <c r="G600" s="67">
        <v>2415.3</v>
      </c>
      <c r="H600" s="69">
        <f>G600/F600*100</f>
        <v>99.91726306209408</v>
      </c>
    </row>
    <row r="601" spans="1:8" ht="67.5" customHeight="1">
      <c r="A601" s="23"/>
      <c r="B601" s="180" t="s">
        <v>433</v>
      </c>
      <c r="C601" s="181"/>
      <c r="D601" s="194" t="s">
        <v>434</v>
      </c>
      <c r="E601" s="45">
        <f>E602</f>
        <v>290.8</v>
      </c>
      <c r="F601" s="45">
        <f>F602</f>
        <v>290.8</v>
      </c>
      <c r="G601" s="45">
        <f>G602</f>
        <v>290.8</v>
      </c>
      <c r="H601" s="62">
        <f>G601/F601*100</f>
        <v>100</v>
      </c>
    </row>
    <row r="602" spans="1:8" ht="40.5" customHeight="1">
      <c r="A602" s="23"/>
      <c r="B602" s="180"/>
      <c r="C602" s="156" t="s">
        <v>8</v>
      </c>
      <c r="D602" s="159" t="s">
        <v>9</v>
      </c>
      <c r="E602" s="13">
        <v>290.8</v>
      </c>
      <c r="F602" s="13">
        <v>290.8</v>
      </c>
      <c r="G602" s="13">
        <v>290.8</v>
      </c>
      <c r="H602" s="62">
        <f>G602/F602*100</f>
        <v>100</v>
      </c>
    </row>
    <row r="603" spans="1:8" ht="13.5">
      <c r="A603" s="23" t="s">
        <v>116</v>
      </c>
      <c r="B603" s="10"/>
      <c r="C603" s="30"/>
      <c r="D603" s="39" t="s">
        <v>68</v>
      </c>
      <c r="E603" s="11">
        <f>E604+E620+E630+E635+E640</f>
        <v>159465.90000000002</v>
      </c>
      <c r="F603" s="11">
        <f>F604+F620+F630+F635+F640</f>
        <v>121473.50000000001</v>
      </c>
      <c r="G603" s="11">
        <f>G604+G620+G630+G635+G640</f>
        <v>66632</v>
      </c>
      <c r="H603" s="60">
        <f t="shared" si="65"/>
        <v>54.85311611174453</v>
      </c>
    </row>
    <row r="604" spans="1:8" s="68" customFormat="1" ht="13.5">
      <c r="A604" s="76" t="s">
        <v>117</v>
      </c>
      <c r="B604" s="141"/>
      <c r="C604" s="144"/>
      <c r="D604" s="241" t="s">
        <v>44</v>
      </c>
      <c r="E604" s="12">
        <f>E605</f>
        <v>74669.3</v>
      </c>
      <c r="F604" s="12">
        <f>F605</f>
        <v>113365.40000000001</v>
      </c>
      <c r="G604" s="12">
        <f>G605</f>
        <v>62058.700000000004</v>
      </c>
      <c r="H604" s="80">
        <f t="shared" si="65"/>
        <v>54.742187651611516</v>
      </c>
    </row>
    <row r="605" spans="1:8" ht="27" customHeight="1">
      <c r="A605" s="30"/>
      <c r="B605" s="141" t="s">
        <v>435</v>
      </c>
      <c r="C605" s="144"/>
      <c r="D605" s="221" t="s">
        <v>436</v>
      </c>
      <c r="E605" s="14">
        <f>E606+E617</f>
        <v>74669.3</v>
      </c>
      <c r="F605" s="14">
        <f>F606+F617</f>
        <v>113365.40000000001</v>
      </c>
      <c r="G605" s="14">
        <f>G606+G617</f>
        <v>62058.700000000004</v>
      </c>
      <c r="H605" s="60">
        <f t="shared" si="65"/>
        <v>54.742187651611516</v>
      </c>
    </row>
    <row r="606" spans="1:8" ht="27">
      <c r="A606" s="30"/>
      <c r="B606" s="144" t="s">
        <v>437</v>
      </c>
      <c r="C606" s="165"/>
      <c r="D606" s="166" t="s">
        <v>438</v>
      </c>
      <c r="E606" s="12">
        <f>E612+E609+E614+E607</f>
        <v>66821.6</v>
      </c>
      <c r="F606" s="12">
        <f>F612+F609+F614+F607</f>
        <v>113365.40000000001</v>
      </c>
      <c r="G606" s="12">
        <f>G612+G609+G614+G607</f>
        <v>62058.700000000004</v>
      </c>
      <c r="H606" s="61">
        <f t="shared" si="65"/>
        <v>54.742187651611516</v>
      </c>
    </row>
    <row r="607" spans="1:8" ht="81" customHeight="1">
      <c r="A607" s="23"/>
      <c r="B607" s="149" t="s">
        <v>568</v>
      </c>
      <c r="C607" s="156"/>
      <c r="D607" s="256" t="s">
        <v>569</v>
      </c>
      <c r="E607" s="16">
        <f>E608</f>
        <v>0</v>
      </c>
      <c r="F607" s="16">
        <f>F608</f>
        <v>31364.5</v>
      </c>
      <c r="G607" s="16">
        <f>G608</f>
        <v>13423.9</v>
      </c>
      <c r="H607" s="62">
        <f t="shared" si="65"/>
        <v>42.7996620382917</v>
      </c>
    </row>
    <row r="608" spans="1:8" ht="27" customHeight="1">
      <c r="A608" s="23"/>
      <c r="B608" s="156"/>
      <c r="C608" s="156" t="s">
        <v>3</v>
      </c>
      <c r="D608" s="159" t="s">
        <v>153</v>
      </c>
      <c r="E608" s="67">
        <v>0</v>
      </c>
      <c r="F608" s="62">
        <v>31364.5</v>
      </c>
      <c r="G608" s="62">
        <v>13423.9</v>
      </c>
      <c r="H608" s="62">
        <f t="shared" si="65"/>
        <v>42.7996620382917</v>
      </c>
    </row>
    <row r="609" spans="1:8" ht="40.5" customHeight="1">
      <c r="A609" s="23"/>
      <c r="B609" s="149" t="s">
        <v>529</v>
      </c>
      <c r="C609" s="156"/>
      <c r="D609" s="256" t="s">
        <v>296</v>
      </c>
      <c r="E609" s="16">
        <f>E611+E610</f>
        <v>0</v>
      </c>
      <c r="F609" s="16">
        <f>F611+F610</f>
        <v>9959.6</v>
      </c>
      <c r="G609" s="16">
        <f>G611+G610</f>
        <v>9411.7</v>
      </c>
      <c r="H609" s="62">
        <f aca="true" t="shared" si="68" ref="H609:H616">G609/F609*100</f>
        <v>94.49877505120689</v>
      </c>
    </row>
    <row r="610" spans="1:8" ht="27.75" customHeight="1">
      <c r="A610" s="23"/>
      <c r="B610" s="149"/>
      <c r="C610" s="156" t="s">
        <v>3</v>
      </c>
      <c r="D610" s="256" t="s">
        <v>153</v>
      </c>
      <c r="E610" s="16">
        <v>0</v>
      </c>
      <c r="F610" s="16">
        <f>3948.3+6011.3</f>
        <v>9959.6</v>
      </c>
      <c r="G610" s="16">
        <f>3400.4+6011.3</f>
        <v>9411.7</v>
      </c>
      <c r="H610" s="62">
        <f t="shared" si="68"/>
        <v>94.49877505120689</v>
      </c>
    </row>
    <row r="611" spans="1:8" ht="40.5" customHeight="1" hidden="1">
      <c r="A611" s="23"/>
      <c r="B611" s="156"/>
      <c r="C611" s="156" t="s">
        <v>8</v>
      </c>
      <c r="D611" s="159" t="s">
        <v>9</v>
      </c>
      <c r="E611" s="67">
        <v>0</v>
      </c>
      <c r="F611" s="62"/>
      <c r="G611" s="62"/>
      <c r="H611" s="62" t="e">
        <f t="shared" si="68"/>
        <v>#DIV/0!</v>
      </c>
    </row>
    <row r="612" spans="1:8" ht="40.5" customHeight="1">
      <c r="A612" s="23"/>
      <c r="B612" s="149" t="s">
        <v>439</v>
      </c>
      <c r="C612" s="156"/>
      <c r="D612" s="256" t="s">
        <v>440</v>
      </c>
      <c r="E612" s="16">
        <f>E613</f>
        <v>66821.6</v>
      </c>
      <c r="F612" s="16">
        <f>F613</f>
        <v>0</v>
      </c>
      <c r="G612" s="16">
        <f>G613</f>
        <v>0</v>
      </c>
      <c r="H612" s="62"/>
    </row>
    <row r="613" spans="1:8" ht="40.5" customHeight="1">
      <c r="A613" s="23"/>
      <c r="B613" s="156"/>
      <c r="C613" s="156" t="s">
        <v>8</v>
      </c>
      <c r="D613" s="159" t="s">
        <v>9</v>
      </c>
      <c r="E613" s="67">
        <v>66821.6</v>
      </c>
      <c r="F613" s="62">
        <v>0</v>
      </c>
      <c r="G613" s="62">
        <v>0</v>
      </c>
      <c r="H613" s="62"/>
    </row>
    <row r="614" spans="1:8" ht="81" customHeight="1">
      <c r="A614" s="23"/>
      <c r="B614" s="149" t="s">
        <v>540</v>
      </c>
      <c r="C614" s="156"/>
      <c r="D614" s="256" t="s">
        <v>541</v>
      </c>
      <c r="E614" s="16">
        <f>E616+E615</f>
        <v>0</v>
      </c>
      <c r="F614" s="16">
        <f>F616+F615</f>
        <v>72041.3</v>
      </c>
      <c r="G614" s="16">
        <f>G616+G615</f>
        <v>39223.1</v>
      </c>
      <c r="H614" s="62">
        <f t="shared" si="68"/>
        <v>54.445297350269904</v>
      </c>
    </row>
    <row r="615" spans="1:8" ht="27" customHeight="1">
      <c r="A615" s="23"/>
      <c r="B615" s="149"/>
      <c r="C615" s="156" t="s">
        <v>3</v>
      </c>
      <c r="D615" s="256" t="s">
        <v>153</v>
      </c>
      <c r="E615" s="16">
        <v>0</v>
      </c>
      <c r="F615" s="16">
        <v>72041.3</v>
      </c>
      <c r="G615" s="16">
        <v>39223.1</v>
      </c>
      <c r="H615" s="62">
        <f t="shared" si="68"/>
        <v>54.445297350269904</v>
      </c>
    </row>
    <row r="616" spans="1:8" ht="41.25" customHeight="1" hidden="1">
      <c r="A616" s="23"/>
      <c r="B616" s="156"/>
      <c r="C616" s="156" t="s">
        <v>8</v>
      </c>
      <c r="D616" s="159" t="s">
        <v>9</v>
      </c>
      <c r="E616" s="67">
        <v>0</v>
      </c>
      <c r="F616" s="62"/>
      <c r="G616" s="62"/>
      <c r="H616" s="62" t="e">
        <f t="shared" si="68"/>
        <v>#DIV/0!</v>
      </c>
    </row>
    <row r="617" spans="1:8" ht="81.75" customHeight="1">
      <c r="A617" s="30"/>
      <c r="B617" s="144" t="s">
        <v>441</v>
      </c>
      <c r="C617" s="165"/>
      <c r="D617" s="182" t="s">
        <v>442</v>
      </c>
      <c r="E617" s="15">
        <f aca="true" t="shared" si="69" ref="E617:G618">E618</f>
        <v>7847.7</v>
      </c>
      <c r="F617" s="15">
        <f t="shared" si="69"/>
        <v>0</v>
      </c>
      <c r="G617" s="15">
        <f t="shared" si="69"/>
        <v>0</v>
      </c>
      <c r="H617" s="61"/>
    </row>
    <row r="618" spans="1:8" ht="27" customHeight="1">
      <c r="A618" s="30"/>
      <c r="B618" s="149" t="s">
        <v>443</v>
      </c>
      <c r="C618" s="156"/>
      <c r="D618" s="256" t="s">
        <v>444</v>
      </c>
      <c r="E618" s="16">
        <f t="shared" si="69"/>
        <v>7847.7</v>
      </c>
      <c r="F618" s="16">
        <f t="shared" si="69"/>
        <v>0</v>
      </c>
      <c r="G618" s="16">
        <f t="shared" si="69"/>
        <v>0</v>
      </c>
      <c r="H618" s="62"/>
    </row>
    <row r="619" spans="1:8" ht="40.5" customHeight="1">
      <c r="A619" s="30"/>
      <c r="B619" s="156"/>
      <c r="C619" s="156" t="s">
        <v>8</v>
      </c>
      <c r="D619" s="159" t="s">
        <v>9</v>
      </c>
      <c r="E619" s="16">
        <v>7847.7</v>
      </c>
      <c r="F619" s="46">
        <v>0</v>
      </c>
      <c r="G619" s="46">
        <v>0</v>
      </c>
      <c r="H619" s="62"/>
    </row>
    <row r="620" spans="1:8" s="68" customFormat="1" ht="13.5">
      <c r="A620" s="76" t="s">
        <v>119</v>
      </c>
      <c r="B620" s="141"/>
      <c r="C620" s="144"/>
      <c r="D620" s="241" t="s">
        <v>61</v>
      </c>
      <c r="E620" s="12">
        <f>E621</f>
        <v>26717.8</v>
      </c>
      <c r="F620" s="12">
        <f>F621</f>
        <v>257.5</v>
      </c>
      <c r="G620" s="12">
        <f>G621</f>
        <v>0</v>
      </c>
      <c r="H620" s="61">
        <f>G620/F620*100</f>
        <v>0</v>
      </c>
    </row>
    <row r="621" spans="1:8" ht="27" customHeight="1">
      <c r="A621" s="30"/>
      <c r="B621" s="141" t="s">
        <v>435</v>
      </c>
      <c r="C621" s="144"/>
      <c r="D621" s="221" t="s">
        <v>436</v>
      </c>
      <c r="E621" s="14">
        <f>E622+E627</f>
        <v>26717.8</v>
      </c>
      <c r="F621" s="14">
        <f>F622+F627</f>
        <v>257.5</v>
      </c>
      <c r="G621" s="14">
        <f>G622+G627</f>
        <v>0</v>
      </c>
      <c r="H621" s="60">
        <f>G621/F621*100</f>
        <v>0</v>
      </c>
    </row>
    <row r="622" spans="1:8" ht="27">
      <c r="A622" s="30"/>
      <c r="B622" s="144" t="s">
        <v>437</v>
      </c>
      <c r="C622" s="165"/>
      <c r="D622" s="166" t="s">
        <v>438</v>
      </c>
      <c r="E622" s="12">
        <f>E625+E623</f>
        <v>25001.3</v>
      </c>
      <c r="F622" s="12">
        <f>F625+F623</f>
        <v>257.5</v>
      </c>
      <c r="G622" s="12">
        <f>G625+G623</f>
        <v>0</v>
      </c>
      <c r="H622" s="61">
        <f>G622/F622*100</f>
        <v>0</v>
      </c>
    </row>
    <row r="623" spans="1:8" ht="40.5" customHeight="1">
      <c r="A623" s="30"/>
      <c r="B623" s="149" t="s">
        <v>529</v>
      </c>
      <c r="C623" s="156"/>
      <c r="D623" s="256" t="s">
        <v>296</v>
      </c>
      <c r="E623" s="16">
        <f aca="true" t="shared" si="70" ref="E623:G625">E624</f>
        <v>0</v>
      </c>
      <c r="F623" s="16">
        <f t="shared" si="70"/>
        <v>257.5</v>
      </c>
      <c r="G623" s="16">
        <f t="shared" si="70"/>
        <v>0</v>
      </c>
      <c r="H623" s="62">
        <f>G623/F623*100</f>
        <v>0</v>
      </c>
    </row>
    <row r="624" spans="1:8" ht="27" customHeight="1">
      <c r="A624" s="30"/>
      <c r="B624" s="156"/>
      <c r="C624" s="156" t="s">
        <v>3</v>
      </c>
      <c r="D624" s="159" t="s">
        <v>153</v>
      </c>
      <c r="E624" s="16">
        <v>0</v>
      </c>
      <c r="F624" s="46">
        <v>257.5</v>
      </c>
      <c r="G624" s="16">
        <v>0</v>
      </c>
      <c r="H624" s="62">
        <f>G624/F624*100</f>
        <v>0</v>
      </c>
    </row>
    <row r="625" spans="1:8" ht="40.5" customHeight="1">
      <c r="A625" s="30"/>
      <c r="B625" s="149" t="s">
        <v>439</v>
      </c>
      <c r="C625" s="156"/>
      <c r="D625" s="256" t="s">
        <v>440</v>
      </c>
      <c r="E625" s="16">
        <f t="shared" si="70"/>
        <v>25001.3</v>
      </c>
      <c r="F625" s="16">
        <f t="shared" si="70"/>
        <v>0</v>
      </c>
      <c r="G625" s="16">
        <f t="shared" si="70"/>
        <v>0</v>
      </c>
      <c r="H625" s="62"/>
    </row>
    <row r="626" spans="1:8" ht="40.5" customHeight="1">
      <c r="A626" s="30"/>
      <c r="B626" s="156"/>
      <c r="C626" s="156" t="s">
        <v>8</v>
      </c>
      <c r="D626" s="159" t="s">
        <v>9</v>
      </c>
      <c r="E626" s="16">
        <v>25001.3</v>
      </c>
      <c r="F626" s="46">
        <v>0</v>
      </c>
      <c r="G626" s="16">
        <v>0</v>
      </c>
      <c r="H626" s="62"/>
    </row>
    <row r="627" spans="1:8" ht="81">
      <c r="A627" s="30"/>
      <c r="B627" s="144" t="s">
        <v>441</v>
      </c>
      <c r="C627" s="165"/>
      <c r="D627" s="182" t="s">
        <v>442</v>
      </c>
      <c r="E627" s="15">
        <f aca="true" t="shared" si="71" ref="E627:G628">E628</f>
        <v>1716.5</v>
      </c>
      <c r="F627" s="15">
        <f t="shared" si="71"/>
        <v>0</v>
      </c>
      <c r="G627" s="15">
        <f t="shared" si="71"/>
        <v>0</v>
      </c>
      <c r="H627" s="60"/>
    </row>
    <row r="628" spans="1:8" ht="27" customHeight="1">
      <c r="A628" s="30"/>
      <c r="B628" s="149" t="s">
        <v>443</v>
      </c>
      <c r="C628" s="156"/>
      <c r="D628" s="256" t="s">
        <v>444</v>
      </c>
      <c r="E628" s="16">
        <f t="shared" si="71"/>
        <v>1716.5</v>
      </c>
      <c r="F628" s="16">
        <f t="shared" si="71"/>
        <v>0</v>
      </c>
      <c r="G628" s="16">
        <f t="shared" si="71"/>
        <v>0</v>
      </c>
      <c r="H628" s="62"/>
    </row>
    <row r="629" spans="1:8" ht="40.5" customHeight="1">
      <c r="A629" s="30"/>
      <c r="B629" s="156"/>
      <c r="C629" s="156" t="s">
        <v>8</v>
      </c>
      <c r="D629" s="159" t="s">
        <v>9</v>
      </c>
      <c r="E629" s="16">
        <v>1716.5</v>
      </c>
      <c r="F629" s="62">
        <v>0</v>
      </c>
      <c r="G629" s="62">
        <v>0</v>
      </c>
      <c r="H629" s="62"/>
    </row>
    <row r="630" spans="1:8" s="68" customFormat="1" ht="13.5">
      <c r="A630" s="76" t="s">
        <v>120</v>
      </c>
      <c r="B630" s="141"/>
      <c r="C630" s="144"/>
      <c r="D630" s="241" t="s">
        <v>45</v>
      </c>
      <c r="E630" s="12">
        <f>E631</f>
        <v>29235.2</v>
      </c>
      <c r="F630" s="12">
        <f aca="true" t="shared" si="72" ref="F630:G633">F631</f>
        <v>0</v>
      </c>
      <c r="G630" s="12">
        <f t="shared" si="72"/>
        <v>0</v>
      </c>
      <c r="H630" s="80"/>
    </row>
    <row r="631" spans="1:8" ht="27" customHeight="1">
      <c r="A631" s="30"/>
      <c r="B631" s="141" t="s">
        <v>435</v>
      </c>
      <c r="C631" s="144"/>
      <c r="D631" s="221" t="s">
        <v>436</v>
      </c>
      <c r="E631" s="14">
        <f>E632</f>
        <v>29235.2</v>
      </c>
      <c r="F631" s="14">
        <f t="shared" si="72"/>
        <v>0</v>
      </c>
      <c r="G631" s="14">
        <f t="shared" si="72"/>
        <v>0</v>
      </c>
      <c r="H631" s="60"/>
    </row>
    <row r="632" spans="1:8" ht="27">
      <c r="A632" s="30"/>
      <c r="B632" s="144" t="s">
        <v>437</v>
      </c>
      <c r="C632" s="165"/>
      <c r="D632" s="166" t="s">
        <v>438</v>
      </c>
      <c r="E632" s="12">
        <f>E633</f>
        <v>29235.2</v>
      </c>
      <c r="F632" s="12">
        <f t="shared" si="72"/>
        <v>0</v>
      </c>
      <c r="G632" s="12">
        <f t="shared" si="72"/>
        <v>0</v>
      </c>
      <c r="H632" s="61"/>
    </row>
    <row r="633" spans="1:8" ht="40.5" customHeight="1">
      <c r="A633" s="30"/>
      <c r="B633" s="149" t="s">
        <v>439</v>
      </c>
      <c r="C633" s="156"/>
      <c r="D633" s="256" t="s">
        <v>440</v>
      </c>
      <c r="E633" s="16">
        <f>E634</f>
        <v>29235.2</v>
      </c>
      <c r="F633" s="16">
        <f t="shared" si="72"/>
        <v>0</v>
      </c>
      <c r="G633" s="16">
        <f t="shared" si="72"/>
        <v>0</v>
      </c>
      <c r="H633" s="62"/>
    </row>
    <row r="634" spans="1:8" ht="40.5" customHeight="1">
      <c r="A634" s="30"/>
      <c r="B634" s="156"/>
      <c r="C634" s="156" t="s">
        <v>8</v>
      </c>
      <c r="D634" s="159" t="s">
        <v>9</v>
      </c>
      <c r="E634" s="16">
        <v>29235.2</v>
      </c>
      <c r="F634" s="62">
        <v>0</v>
      </c>
      <c r="G634" s="62">
        <v>0</v>
      </c>
      <c r="H634" s="62"/>
    </row>
    <row r="635" spans="1:8" s="68" customFormat="1" ht="40.5">
      <c r="A635" s="76" t="s">
        <v>46</v>
      </c>
      <c r="B635" s="141"/>
      <c r="C635" s="144"/>
      <c r="D635" s="241" t="s">
        <v>47</v>
      </c>
      <c r="E635" s="12">
        <f>E636</f>
        <v>21216.9</v>
      </c>
      <c r="F635" s="12">
        <f aca="true" t="shared" si="73" ref="F635:G638">F636</f>
        <v>0</v>
      </c>
      <c r="G635" s="12">
        <f t="shared" si="73"/>
        <v>0</v>
      </c>
      <c r="H635" s="80"/>
    </row>
    <row r="636" spans="1:8" ht="27" customHeight="1">
      <c r="A636" s="30"/>
      <c r="B636" s="141" t="s">
        <v>435</v>
      </c>
      <c r="C636" s="144"/>
      <c r="D636" s="221" t="s">
        <v>436</v>
      </c>
      <c r="E636" s="104">
        <f>E637</f>
        <v>21216.9</v>
      </c>
      <c r="F636" s="104">
        <f t="shared" si="73"/>
        <v>0</v>
      </c>
      <c r="G636" s="104">
        <f t="shared" si="73"/>
        <v>0</v>
      </c>
      <c r="H636" s="60"/>
    </row>
    <row r="637" spans="1:8" ht="27">
      <c r="A637" s="30"/>
      <c r="B637" s="144" t="s">
        <v>437</v>
      </c>
      <c r="C637" s="165"/>
      <c r="D637" s="166" t="s">
        <v>438</v>
      </c>
      <c r="E637" s="43">
        <f>E638</f>
        <v>21216.9</v>
      </c>
      <c r="F637" s="43">
        <f t="shared" si="73"/>
        <v>0</v>
      </c>
      <c r="G637" s="43">
        <f t="shared" si="73"/>
        <v>0</v>
      </c>
      <c r="H637" s="61"/>
    </row>
    <row r="638" spans="1:8" s="8" customFormat="1" ht="54" customHeight="1">
      <c r="A638" s="23"/>
      <c r="B638" s="149" t="s">
        <v>445</v>
      </c>
      <c r="C638" s="149"/>
      <c r="D638" s="256" t="s">
        <v>446</v>
      </c>
      <c r="E638" s="45">
        <f>E639</f>
        <v>21216.9</v>
      </c>
      <c r="F638" s="45">
        <f t="shared" si="73"/>
        <v>0</v>
      </c>
      <c r="G638" s="45">
        <f t="shared" si="73"/>
        <v>0</v>
      </c>
      <c r="H638" s="62"/>
    </row>
    <row r="639" spans="1:8" s="8" customFormat="1" ht="39.75" customHeight="1">
      <c r="A639" s="23"/>
      <c r="B639" s="149"/>
      <c r="C639" s="156" t="s">
        <v>8</v>
      </c>
      <c r="D639" s="159" t="s">
        <v>9</v>
      </c>
      <c r="E639" s="45">
        <v>21216.9</v>
      </c>
      <c r="F639" s="16">
        <v>0</v>
      </c>
      <c r="G639" s="16">
        <v>0</v>
      </c>
      <c r="H639" s="62"/>
    </row>
    <row r="640" spans="1:8" s="68" customFormat="1" ht="27">
      <c r="A640" s="82" t="s">
        <v>69</v>
      </c>
      <c r="B640" s="141"/>
      <c r="C640" s="141"/>
      <c r="D640" s="257" t="s">
        <v>70</v>
      </c>
      <c r="E640" s="15">
        <f>E641+E651</f>
        <v>7626.7</v>
      </c>
      <c r="F640" s="15">
        <f>F641+F651</f>
        <v>7850.6</v>
      </c>
      <c r="G640" s="15">
        <f>G641+G651</f>
        <v>4573.299999999999</v>
      </c>
      <c r="H640" s="80">
        <f>G640/F640*100</f>
        <v>58.2541461799098</v>
      </c>
    </row>
    <row r="641" spans="1:8" ht="27" customHeight="1">
      <c r="A641" s="25"/>
      <c r="B641" s="141" t="s">
        <v>435</v>
      </c>
      <c r="C641" s="144"/>
      <c r="D641" s="221" t="s">
        <v>436</v>
      </c>
      <c r="E641" s="14">
        <f>E642</f>
        <v>7626.7</v>
      </c>
      <c r="F641" s="14">
        <f>F642</f>
        <v>7809.200000000001</v>
      </c>
      <c r="G641" s="14">
        <f>G642</f>
        <v>4553.699999999999</v>
      </c>
      <c r="H641" s="44">
        <f aca="true" t="shared" si="74" ref="H641:H655">G641/F641*100</f>
        <v>58.31199098499204</v>
      </c>
    </row>
    <row r="642" spans="1:8" ht="27">
      <c r="A642" s="25"/>
      <c r="B642" s="144" t="s">
        <v>437</v>
      </c>
      <c r="C642" s="165"/>
      <c r="D642" s="166" t="s">
        <v>438</v>
      </c>
      <c r="E642" s="12">
        <f>E645+E649+E643</f>
        <v>7626.7</v>
      </c>
      <c r="F642" s="12">
        <f>F645+F649+F643</f>
        <v>7809.200000000001</v>
      </c>
      <c r="G642" s="12">
        <f>G645+G649+G643</f>
        <v>4553.699999999999</v>
      </c>
      <c r="H642" s="116">
        <f t="shared" si="74"/>
        <v>58.31199098499204</v>
      </c>
    </row>
    <row r="643" spans="1:8" ht="83.25" customHeight="1">
      <c r="A643" s="25"/>
      <c r="B643" s="149" t="s">
        <v>568</v>
      </c>
      <c r="C643" s="156"/>
      <c r="D643" s="258" t="s">
        <v>569</v>
      </c>
      <c r="E643" s="16">
        <f>E644</f>
        <v>0</v>
      </c>
      <c r="F643" s="16">
        <f>F644</f>
        <v>3247.9</v>
      </c>
      <c r="G643" s="16">
        <f>G644</f>
        <v>0</v>
      </c>
      <c r="H643" s="46">
        <f>G643/F643*100</f>
        <v>0</v>
      </c>
    </row>
    <row r="644" spans="1:8" ht="27" customHeight="1">
      <c r="A644" s="30"/>
      <c r="B644" s="156"/>
      <c r="C644" s="152" t="s">
        <v>3</v>
      </c>
      <c r="D644" s="148" t="s">
        <v>153</v>
      </c>
      <c r="E644" s="16">
        <v>0</v>
      </c>
      <c r="F644" s="46">
        <v>3247.9</v>
      </c>
      <c r="G644" s="46">
        <v>0</v>
      </c>
      <c r="H644" s="46">
        <f>G644/F644*100</f>
        <v>0</v>
      </c>
    </row>
    <row r="645" spans="1:8" ht="39.75" customHeight="1">
      <c r="A645" s="25"/>
      <c r="B645" s="149" t="s">
        <v>439</v>
      </c>
      <c r="C645" s="156"/>
      <c r="D645" s="258" t="s">
        <v>440</v>
      </c>
      <c r="E645" s="16">
        <f>E646+E647+E648</f>
        <v>7626.7</v>
      </c>
      <c r="F645" s="16">
        <f>F646+F647+F648</f>
        <v>4518.8</v>
      </c>
      <c r="G645" s="16">
        <f>G646+G647+G648</f>
        <v>4511.199999999999</v>
      </c>
      <c r="H645" s="46">
        <f t="shared" si="74"/>
        <v>99.83181375586436</v>
      </c>
    </row>
    <row r="646" spans="1:8" ht="81" customHeight="1">
      <c r="A646" s="25"/>
      <c r="B646" s="156"/>
      <c r="C646" s="152" t="s">
        <v>2</v>
      </c>
      <c r="D646" s="148" t="str">
        <f>$D$22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646" s="16">
        <v>6569.4</v>
      </c>
      <c r="F646" s="16">
        <v>4111.7</v>
      </c>
      <c r="G646" s="16">
        <v>4111.4</v>
      </c>
      <c r="H646" s="46">
        <f t="shared" si="74"/>
        <v>99.99270374784152</v>
      </c>
    </row>
    <row r="647" spans="1:8" ht="27" customHeight="1">
      <c r="A647" s="30"/>
      <c r="B647" s="156"/>
      <c r="C647" s="152" t="s">
        <v>3</v>
      </c>
      <c r="D647" s="148" t="s">
        <v>153</v>
      </c>
      <c r="E647" s="16">
        <v>1038.5</v>
      </c>
      <c r="F647" s="46">
        <v>386.5</v>
      </c>
      <c r="G647" s="46">
        <v>380.4</v>
      </c>
      <c r="H647" s="46">
        <f t="shared" si="74"/>
        <v>98.42173350582148</v>
      </c>
    </row>
    <row r="648" spans="1:8" ht="13.5">
      <c r="A648" s="30"/>
      <c r="B648" s="141"/>
      <c r="C648" s="152" t="s">
        <v>4</v>
      </c>
      <c r="D648" s="148" t="s">
        <v>5</v>
      </c>
      <c r="E648" s="16">
        <v>18.8</v>
      </c>
      <c r="F648" s="46">
        <v>20.6</v>
      </c>
      <c r="G648" s="46">
        <v>19.4</v>
      </c>
      <c r="H648" s="46">
        <f t="shared" si="74"/>
        <v>94.17475728155338</v>
      </c>
    </row>
    <row r="649" spans="1:8" s="8" customFormat="1" ht="67.5" customHeight="1">
      <c r="A649" s="23"/>
      <c r="B649" s="149" t="s">
        <v>542</v>
      </c>
      <c r="C649" s="149"/>
      <c r="D649" s="256" t="s">
        <v>543</v>
      </c>
      <c r="E649" s="45">
        <f>E650</f>
        <v>0</v>
      </c>
      <c r="F649" s="45">
        <f>F650</f>
        <v>42.5</v>
      </c>
      <c r="G649" s="45">
        <f>G650</f>
        <v>42.5</v>
      </c>
      <c r="H649" s="62">
        <f t="shared" si="74"/>
        <v>100</v>
      </c>
    </row>
    <row r="650" spans="1:8" s="8" customFormat="1" ht="27" customHeight="1">
      <c r="A650" s="23"/>
      <c r="B650" s="149"/>
      <c r="C650" s="149" t="s">
        <v>3</v>
      </c>
      <c r="D650" s="184" t="s">
        <v>153</v>
      </c>
      <c r="E650" s="45">
        <v>0</v>
      </c>
      <c r="F650" s="16">
        <v>42.5</v>
      </c>
      <c r="G650" s="16">
        <v>42.5</v>
      </c>
      <c r="H650" s="62">
        <f t="shared" si="74"/>
        <v>100</v>
      </c>
    </row>
    <row r="651" spans="1:8" ht="13.5" customHeight="1">
      <c r="A651" s="23"/>
      <c r="B651" s="140" t="s">
        <v>146</v>
      </c>
      <c r="C651" s="173"/>
      <c r="D651" s="174" t="s">
        <v>147</v>
      </c>
      <c r="E651" s="104">
        <f aca="true" t="shared" si="75" ref="E651:G652">E652</f>
        <v>0</v>
      </c>
      <c r="F651" s="104">
        <f t="shared" si="75"/>
        <v>41.4</v>
      </c>
      <c r="G651" s="104">
        <f t="shared" si="75"/>
        <v>19.6</v>
      </c>
      <c r="H651" s="60">
        <f t="shared" si="74"/>
        <v>47.34299516908213</v>
      </c>
    </row>
    <row r="652" spans="1:8" s="117" customFormat="1" ht="27">
      <c r="A652" s="30"/>
      <c r="B652" s="162" t="s">
        <v>577</v>
      </c>
      <c r="C652" s="186"/>
      <c r="D652" s="187" t="s">
        <v>149</v>
      </c>
      <c r="E652" s="43">
        <f t="shared" si="75"/>
        <v>0</v>
      </c>
      <c r="F652" s="43">
        <f t="shared" si="75"/>
        <v>41.4</v>
      </c>
      <c r="G652" s="43">
        <f t="shared" si="75"/>
        <v>19.6</v>
      </c>
      <c r="H652" s="61">
        <f t="shared" si="74"/>
        <v>47.34299516908213</v>
      </c>
    </row>
    <row r="653" spans="1:8" ht="13.5" customHeight="1">
      <c r="A653" s="23"/>
      <c r="B653" s="149" t="s">
        <v>152</v>
      </c>
      <c r="C653" s="149"/>
      <c r="D653" s="184" t="s">
        <v>21</v>
      </c>
      <c r="E653" s="45">
        <f>E655+E654</f>
        <v>0</v>
      </c>
      <c r="F653" s="45">
        <f>F655+F654</f>
        <v>41.4</v>
      </c>
      <c r="G653" s="45">
        <f>G655+G654</f>
        <v>19.6</v>
      </c>
      <c r="H653" s="62">
        <f t="shared" si="74"/>
        <v>47.34299516908213</v>
      </c>
    </row>
    <row r="654" spans="1:8" ht="27" customHeight="1">
      <c r="A654" s="23"/>
      <c r="B654" s="149"/>
      <c r="C654" s="149" t="s">
        <v>3</v>
      </c>
      <c r="D654" s="184" t="s">
        <v>153</v>
      </c>
      <c r="E654" s="45">
        <v>0</v>
      </c>
      <c r="F654" s="45">
        <v>40.6</v>
      </c>
      <c r="G654" s="45">
        <v>19.6</v>
      </c>
      <c r="H654" s="62">
        <f t="shared" si="74"/>
        <v>48.275862068965516</v>
      </c>
    </row>
    <row r="655" spans="1:8" ht="13.5" customHeight="1">
      <c r="A655" s="20"/>
      <c r="B655" s="149"/>
      <c r="C655" s="156" t="s">
        <v>4</v>
      </c>
      <c r="D655" s="243" t="s">
        <v>5</v>
      </c>
      <c r="E655" s="16">
        <v>0</v>
      </c>
      <c r="F655" s="62">
        <v>0.8</v>
      </c>
      <c r="G655" s="62">
        <v>0</v>
      </c>
      <c r="H655" s="62">
        <f t="shared" si="74"/>
        <v>0</v>
      </c>
    </row>
    <row r="656" spans="1:8" ht="14.25" customHeight="1">
      <c r="A656" s="23" t="s">
        <v>16</v>
      </c>
      <c r="B656" s="10"/>
      <c r="C656" s="23"/>
      <c r="D656" s="50" t="s">
        <v>17</v>
      </c>
      <c r="E656" s="11">
        <f>E657+E662+E754+E745</f>
        <v>79947.9</v>
      </c>
      <c r="F656" s="11">
        <f>F657+F662+F754+F745</f>
        <v>1684236</v>
      </c>
      <c r="G656" s="11">
        <f>G657+G662+G754+G745</f>
        <v>181159.9</v>
      </c>
      <c r="H656" s="60">
        <f aca="true" t="shared" si="76" ref="H656:H668">G656/F656*100</f>
        <v>10.75620637487858</v>
      </c>
    </row>
    <row r="657" spans="1:8" s="68" customFormat="1" ht="13.5">
      <c r="A657" s="76" t="s">
        <v>18</v>
      </c>
      <c r="B657" s="141"/>
      <c r="C657" s="144"/>
      <c r="D657" s="252" t="s">
        <v>19</v>
      </c>
      <c r="E657" s="43">
        <f>E658</f>
        <v>5180.8</v>
      </c>
      <c r="F657" s="43">
        <f aca="true" t="shared" si="77" ref="F657:G660">F658</f>
        <v>5873.9</v>
      </c>
      <c r="G657" s="43">
        <f t="shared" si="77"/>
        <v>5873.9</v>
      </c>
      <c r="H657" s="80">
        <f t="shared" si="76"/>
        <v>100</v>
      </c>
    </row>
    <row r="658" spans="1:8" ht="13.5" customHeight="1">
      <c r="A658" s="23"/>
      <c r="B658" s="140" t="s">
        <v>146</v>
      </c>
      <c r="C658" s="173"/>
      <c r="D658" s="174" t="s">
        <v>147</v>
      </c>
      <c r="E658" s="104">
        <f>E659</f>
        <v>5180.8</v>
      </c>
      <c r="F658" s="104">
        <f t="shared" si="77"/>
        <v>5873.9</v>
      </c>
      <c r="G658" s="104">
        <f t="shared" si="77"/>
        <v>5873.9</v>
      </c>
      <c r="H658" s="60">
        <f t="shared" si="76"/>
        <v>100</v>
      </c>
    </row>
    <row r="659" spans="1:8" s="117" customFormat="1" ht="67.5">
      <c r="A659" s="30"/>
      <c r="B659" s="162" t="s">
        <v>186</v>
      </c>
      <c r="C659" s="186"/>
      <c r="D659" s="187" t="s">
        <v>159</v>
      </c>
      <c r="E659" s="43">
        <f>E660</f>
        <v>5180.8</v>
      </c>
      <c r="F659" s="43">
        <f t="shared" si="77"/>
        <v>5873.9</v>
      </c>
      <c r="G659" s="43">
        <f t="shared" si="77"/>
        <v>5873.9</v>
      </c>
      <c r="H659" s="61">
        <f t="shared" si="76"/>
        <v>100</v>
      </c>
    </row>
    <row r="660" spans="1:8" ht="40.5" customHeight="1">
      <c r="A660" s="23"/>
      <c r="B660" s="149" t="s">
        <v>447</v>
      </c>
      <c r="C660" s="149"/>
      <c r="D660" s="184" t="s">
        <v>63</v>
      </c>
      <c r="E660" s="45">
        <f>E661</f>
        <v>5180.8</v>
      </c>
      <c r="F660" s="45">
        <f t="shared" si="77"/>
        <v>5873.9</v>
      </c>
      <c r="G660" s="45">
        <f t="shared" si="77"/>
        <v>5873.9</v>
      </c>
      <c r="H660" s="62">
        <f t="shared" si="76"/>
        <v>100</v>
      </c>
    </row>
    <row r="661" spans="1:8" ht="27" customHeight="1">
      <c r="A661" s="20"/>
      <c r="B661" s="149"/>
      <c r="C661" s="156" t="s">
        <v>6</v>
      </c>
      <c r="D661" s="243" t="s">
        <v>7</v>
      </c>
      <c r="E661" s="16">
        <v>5180.8</v>
      </c>
      <c r="F661" s="62">
        <v>5873.9</v>
      </c>
      <c r="G661" s="62">
        <v>5873.9</v>
      </c>
      <c r="H661" s="62">
        <f t="shared" si="76"/>
        <v>100</v>
      </c>
    </row>
    <row r="662" spans="1:8" s="68" customFormat="1" ht="13.5" customHeight="1">
      <c r="A662" s="76" t="s">
        <v>24</v>
      </c>
      <c r="B662" s="141"/>
      <c r="C662" s="144"/>
      <c r="D662" s="255" t="s">
        <v>25</v>
      </c>
      <c r="E662" s="12">
        <f>E663+E698+E706+E717+E723+E731</f>
        <v>34473.8</v>
      </c>
      <c r="F662" s="12">
        <f>F663+F698+F706+F717+F723+F731</f>
        <v>1626568.2</v>
      </c>
      <c r="G662" s="12">
        <f>G663+G698+G706+G717+G723+G731</f>
        <v>125572.29999999999</v>
      </c>
      <c r="H662" s="80">
        <f t="shared" si="76"/>
        <v>7.720075924268039</v>
      </c>
    </row>
    <row r="663" spans="1:8" ht="40.5" customHeight="1">
      <c r="A663" s="30"/>
      <c r="B663" s="141" t="s">
        <v>285</v>
      </c>
      <c r="C663" s="141"/>
      <c r="D663" s="233" t="s">
        <v>286</v>
      </c>
      <c r="E663" s="14">
        <f>E664+E670+E688+E691</f>
        <v>16050.5</v>
      </c>
      <c r="F663" s="14">
        <f>F664+F670+F688+F691</f>
        <v>18001.500000000004</v>
      </c>
      <c r="G663" s="14">
        <f>G664+G670+G688+G691</f>
        <v>16778</v>
      </c>
      <c r="H663" s="60">
        <f t="shared" si="76"/>
        <v>93.20334416576395</v>
      </c>
    </row>
    <row r="664" spans="1:8" ht="27">
      <c r="A664" s="30"/>
      <c r="B664" s="144" t="s">
        <v>287</v>
      </c>
      <c r="C664" s="142"/>
      <c r="D664" s="143" t="s">
        <v>288</v>
      </c>
      <c r="E664" s="43">
        <f>E665+E667</f>
        <v>654.1</v>
      </c>
      <c r="F664" s="43">
        <f>F665+F667</f>
        <v>704</v>
      </c>
      <c r="G664" s="43">
        <f>G665+G667</f>
        <v>521.5</v>
      </c>
      <c r="H664" s="61">
        <f t="shared" si="76"/>
        <v>74.07670454545455</v>
      </c>
    </row>
    <row r="665" spans="1:8" ht="40.5" customHeight="1">
      <c r="A665" s="30"/>
      <c r="B665" s="149" t="s">
        <v>299</v>
      </c>
      <c r="C665" s="149"/>
      <c r="D665" s="184" t="s">
        <v>300</v>
      </c>
      <c r="E665" s="45">
        <f>E666</f>
        <v>214</v>
      </c>
      <c r="F665" s="45">
        <f>F666</f>
        <v>542.8</v>
      </c>
      <c r="G665" s="45">
        <f>G666</f>
        <v>471.5</v>
      </c>
      <c r="H665" s="62">
        <f t="shared" si="76"/>
        <v>86.86440677966102</v>
      </c>
    </row>
    <row r="666" spans="1:8" ht="27" customHeight="1">
      <c r="A666" s="30"/>
      <c r="B666" s="144"/>
      <c r="C666" s="156" t="s">
        <v>6</v>
      </c>
      <c r="D666" s="243" t="s">
        <v>7</v>
      </c>
      <c r="E666" s="45">
        <v>214</v>
      </c>
      <c r="F666" s="16">
        <v>542.8</v>
      </c>
      <c r="G666" s="16">
        <v>471.5</v>
      </c>
      <c r="H666" s="62">
        <f t="shared" si="76"/>
        <v>86.86440677966102</v>
      </c>
    </row>
    <row r="667" spans="1:8" ht="53.25" customHeight="1">
      <c r="A667" s="30"/>
      <c r="B667" s="156" t="s">
        <v>301</v>
      </c>
      <c r="C667" s="156"/>
      <c r="D667" s="159" t="s">
        <v>302</v>
      </c>
      <c r="E667" s="13">
        <f>E669+E668</f>
        <v>440.1</v>
      </c>
      <c r="F667" s="13">
        <f>F669+F668</f>
        <v>161.20000000000002</v>
      </c>
      <c r="G667" s="13">
        <f>G669+G668</f>
        <v>50</v>
      </c>
      <c r="H667" s="62">
        <f t="shared" si="76"/>
        <v>31.017369727047146</v>
      </c>
    </row>
    <row r="668" spans="1:8" ht="27" customHeight="1">
      <c r="A668" s="30"/>
      <c r="B668" s="156"/>
      <c r="C668" s="156" t="s">
        <v>3</v>
      </c>
      <c r="D668" s="148" t="s">
        <v>153</v>
      </c>
      <c r="E668" s="13">
        <v>0</v>
      </c>
      <c r="F668" s="13">
        <v>2.8</v>
      </c>
      <c r="G668" s="13">
        <v>0</v>
      </c>
      <c r="H668" s="62">
        <f t="shared" si="76"/>
        <v>0</v>
      </c>
    </row>
    <row r="669" spans="1:8" ht="27" customHeight="1">
      <c r="A669" s="30"/>
      <c r="B669" s="144"/>
      <c r="C669" s="156" t="s">
        <v>6</v>
      </c>
      <c r="D669" s="243" t="s">
        <v>7</v>
      </c>
      <c r="E669" s="45">
        <v>440.1</v>
      </c>
      <c r="F669" s="62">
        <v>158.4</v>
      </c>
      <c r="G669" s="62">
        <v>50</v>
      </c>
      <c r="H669" s="62">
        <f aca="true" t="shared" si="78" ref="H669:H738">G669/F669*100</f>
        <v>31.565656565656564</v>
      </c>
    </row>
    <row r="670" spans="1:8" ht="27">
      <c r="A670" s="30"/>
      <c r="B670" s="144" t="s">
        <v>305</v>
      </c>
      <c r="C670" s="142"/>
      <c r="D670" s="143" t="s">
        <v>306</v>
      </c>
      <c r="E670" s="43">
        <f>E681+E684+E673+E679+E676+E686+E671</f>
        <v>14010.6</v>
      </c>
      <c r="F670" s="43">
        <f>F681+F684+F673+F679+F676+F686+F671</f>
        <v>15957.9</v>
      </c>
      <c r="G670" s="43">
        <f>G681+G684+G673+G679+G676+G686+G671</f>
        <v>14949</v>
      </c>
      <c r="H670" s="61">
        <f t="shared" si="78"/>
        <v>93.67773955219671</v>
      </c>
    </row>
    <row r="671" spans="1:8" ht="54" customHeight="1">
      <c r="A671" s="30"/>
      <c r="B671" s="180" t="s">
        <v>583</v>
      </c>
      <c r="C671" s="181"/>
      <c r="D671" s="259" t="s">
        <v>584</v>
      </c>
      <c r="E671" s="45">
        <f>E672</f>
        <v>0</v>
      </c>
      <c r="F671" s="45">
        <f>F672</f>
        <v>299</v>
      </c>
      <c r="G671" s="45">
        <f>G672</f>
        <v>299</v>
      </c>
      <c r="H671" s="62">
        <f>G671/F671*100</f>
        <v>100</v>
      </c>
    </row>
    <row r="672" spans="1:8" ht="27" customHeight="1">
      <c r="A672" s="30"/>
      <c r="B672" s="180"/>
      <c r="C672" s="156" t="s">
        <v>6</v>
      </c>
      <c r="D672" s="243" t="s">
        <v>7</v>
      </c>
      <c r="E672" s="13">
        <v>0</v>
      </c>
      <c r="F672" s="46">
        <v>299</v>
      </c>
      <c r="G672" s="46">
        <v>299</v>
      </c>
      <c r="H672" s="62">
        <f>G672/F672*100</f>
        <v>100</v>
      </c>
    </row>
    <row r="673" spans="1:8" ht="40.5" customHeight="1">
      <c r="A673" s="30"/>
      <c r="B673" s="180" t="s">
        <v>448</v>
      </c>
      <c r="C673" s="181"/>
      <c r="D673" s="259" t="s">
        <v>449</v>
      </c>
      <c r="E673" s="45">
        <f>E675+E674</f>
        <v>2937.1</v>
      </c>
      <c r="F673" s="45">
        <f>F675+F674</f>
        <v>2407.6</v>
      </c>
      <c r="G673" s="45">
        <f>G675+G674</f>
        <v>1635.7</v>
      </c>
      <c r="H673" s="62">
        <f t="shared" si="78"/>
        <v>67.93902641634824</v>
      </c>
    </row>
    <row r="674" spans="1:8" ht="27" customHeight="1">
      <c r="A674" s="30"/>
      <c r="B674" s="156"/>
      <c r="C674" s="156" t="s">
        <v>3</v>
      </c>
      <c r="D674" s="148" t="s">
        <v>153</v>
      </c>
      <c r="E674" s="13">
        <v>0</v>
      </c>
      <c r="F674" s="13">
        <v>35.5</v>
      </c>
      <c r="G674" s="13">
        <v>0</v>
      </c>
      <c r="H674" s="62">
        <f t="shared" si="78"/>
        <v>0</v>
      </c>
    </row>
    <row r="675" spans="1:8" ht="27" customHeight="1">
      <c r="A675" s="30"/>
      <c r="B675" s="180"/>
      <c r="C675" s="156" t="s">
        <v>6</v>
      </c>
      <c r="D675" s="243" t="s">
        <v>7</v>
      </c>
      <c r="E675" s="13">
        <v>2937.1</v>
      </c>
      <c r="F675" s="46">
        <v>2372.1</v>
      </c>
      <c r="G675" s="46">
        <v>1635.7</v>
      </c>
      <c r="H675" s="62">
        <f t="shared" si="78"/>
        <v>68.95577758104633</v>
      </c>
    </row>
    <row r="676" spans="1:8" ht="54" customHeight="1">
      <c r="A676" s="30"/>
      <c r="B676" s="156" t="s">
        <v>319</v>
      </c>
      <c r="C676" s="156"/>
      <c r="D676" s="159" t="s">
        <v>302</v>
      </c>
      <c r="E676" s="13">
        <f>E678+E677</f>
        <v>565.3</v>
      </c>
      <c r="F676" s="13">
        <f>F678+F677</f>
        <v>334</v>
      </c>
      <c r="G676" s="13">
        <f>G678+G677</f>
        <v>318.4</v>
      </c>
      <c r="H676" s="62">
        <f t="shared" si="78"/>
        <v>95.32934131736526</v>
      </c>
    </row>
    <row r="677" spans="1:8" ht="27" customHeight="1">
      <c r="A677" s="30"/>
      <c r="B677" s="156"/>
      <c r="C677" s="156" t="s">
        <v>3</v>
      </c>
      <c r="D677" s="148" t="s">
        <v>153</v>
      </c>
      <c r="E677" s="13">
        <v>0</v>
      </c>
      <c r="F677" s="13">
        <v>4.6</v>
      </c>
      <c r="G677" s="13">
        <v>0</v>
      </c>
      <c r="H677" s="62">
        <f t="shared" si="78"/>
        <v>0</v>
      </c>
    </row>
    <row r="678" spans="1:8" ht="27" customHeight="1">
      <c r="A678" s="30"/>
      <c r="B678" s="144"/>
      <c r="C678" s="156" t="s">
        <v>6</v>
      </c>
      <c r="D678" s="243" t="s">
        <v>7</v>
      </c>
      <c r="E678" s="45">
        <v>565.3</v>
      </c>
      <c r="F678" s="16">
        <v>329.4</v>
      </c>
      <c r="G678" s="16">
        <v>318.4</v>
      </c>
      <c r="H678" s="62">
        <f t="shared" si="78"/>
        <v>96.66059502125076</v>
      </c>
    </row>
    <row r="679" spans="1:8" ht="67.5" customHeight="1">
      <c r="A679" s="30"/>
      <c r="B679" s="156" t="s">
        <v>450</v>
      </c>
      <c r="C679" s="156"/>
      <c r="D679" s="260" t="s">
        <v>451</v>
      </c>
      <c r="E679" s="13">
        <f>E680</f>
        <v>182.7</v>
      </c>
      <c r="F679" s="13">
        <f>F680</f>
        <v>418.1</v>
      </c>
      <c r="G679" s="13">
        <f>G680</f>
        <v>320</v>
      </c>
      <c r="H679" s="62">
        <f t="shared" si="78"/>
        <v>76.5367137048553</v>
      </c>
    </row>
    <row r="680" spans="1:8" ht="27" customHeight="1">
      <c r="A680" s="30"/>
      <c r="B680" s="156"/>
      <c r="C680" s="156" t="s">
        <v>6</v>
      </c>
      <c r="D680" s="243" t="s">
        <v>7</v>
      </c>
      <c r="E680" s="13">
        <v>182.7</v>
      </c>
      <c r="F680" s="46">
        <v>418.1</v>
      </c>
      <c r="G680" s="46">
        <v>320</v>
      </c>
      <c r="H680" s="62">
        <f aca="true" t="shared" si="79" ref="H680:H689">G680/F680*100</f>
        <v>76.5367137048553</v>
      </c>
    </row>
    <row r="681" spans="1:8" ht="40.5" customHeight="1">
      <c r="A681" s="30"/>
      <c r="B681" s="149" t="s">
        <v>452</v>
      </c>
      <c r="C681" s="149"/>
      <c r="D681" s="184" t="s">
        <v>42</v>
      </c>
      <c r="E681" s="45">
        <f>E682+E683</f>
        <v>5176</v>
      </c>
      <c r="F681" s="45">
        <f>F682+F683</f>
        <v>5253.9</v>
      </c>
      <c r="G681" s="45">
        <f>G682+G683</f>
        <v>5192.8</v>
      </c>
      <c r="H681" s="62">
        <f t="shared" si="79"/>
        <v>98.83705437865206</v>
      </c>
    </row>
    <row r="682" spans="1:8" ht="27" customHeight="1">
      <c r="A682" s="30"/>
      <c r="B682" s="144"/>
      <c r="C682" s="156" t="s">
        <v>6</v>
      </c>
      <c r="D682" s="243" t="s">
        <v>7</v>
      </c>
      <c r="E682" s="45">
        <v>791.8</v>
      </c>
      <c r="F682" s="16">
        <v>1411.8</v>
      </c>
      <c r="G682" s="16">
        <v>1401.5</v>
      </c>
      <c r="H682" s="62">
        <f t="shared" si="79"/>
        <v>99.27043490579402</v>
      </c>
    </row>
    <row r="683" spans="1:8" ht="40.5" customHeight="1">
      <c r="A683" s="30"/>
      <c r="B683" s="144"/>
      <c r="C683" s="156" t="s">
        <v>8</v>
      </c>
      <c r="D683" s="159" t="s">
        <v>9</v>
      </c>
      <c r="E683" s="45">
        <v>4384.2</v>
      </c>
      <c r="F683" s="16">
        <v>3842.1</v>
      </c>
      <c r="G683" s="62">
        <v>3791.3</v>
      </c>
      <c r="H683" s="62">
        <f t="shared" si="79"/>
        <v>98.677806407954</v>
      </c>
    </row>
    <row r="684" spans="1:8" ht="40.5" customHeight="1">
      <c r="A684" s="30"/>
      <c r="B684" s="180" t="s">
        <v>453</v>
      </c>
      <c r="C684" s="181"/>
      <c r="D684" s="261" t="s">
        <v>43</v>
      </c>
      <c r="E684" s="45">
        <f>E685</f>
        <v>5149.5</v>
      </c>
      <c r="F684" s="45">
        <f>F685</f>
        <v>4935.4</v>
      </c>
      <c r="G684" s="45">
        <f>G685</f>
        <v>4909.5</v>
      </c>
      <c r="H684" s="62">
        <f t="shared" si="79"/>
        <v>99.47521984033716</v>
      </c>
    </row>
    <row r="685" spans="1:8" ht="40.5" customHeight="1">
      <c r="A685" s="30"/>
      <c r="B685" s="180"/>
      <c r="C685" s="156" t="s">
        <v>8</v>
      </c>
      <c r="D685" s="159" t="s">
        <v>9</v>
      </c>
      <c r="E685" s="13">
        <v>5149.5</v>
      </c>
      <c r="F685" s="46">
        <v>4935.4</v>
      </c>
      <c r="G685" s="46">
        <v>4909.5</v>
      </c>
      <c r="H685" s="62">
        <f t="shared" si="79"/>
        <v>99.47521984033716</v>
      </c>
    </row>
    <row r="686" spans="1:8" ht="67.5" customHeight="1">
      <c r="A686" s="30"/>
      <c r="B686" s="180" t="s">
        <v>552</v>
      </c>
      <c r="C686" s="181"/>
      <c r="D686" s="261" t="s">
        <v>553</v>
      </c>
      <c r="E686" s="45">
        <f>E687</f>
        <v>0</v>
      </c>
      <c r="F686" s="45">
        <f>F687</f>
        <v>2309.9</v>
      </c>
      <c r="G686" s="45">
        <f>G687</f>
        <v>2273.6</v>
      </c>
      <c r="H686" s="62">
        <f>G686/F686*100</f>
        <v>98.42850339841551</v>
      </c>
    </row>
    <row r="687" spans="1:8" ht="27" customHeight="1">
      <c r="A687" s="30"/>
      <c r="B687" s="180"/>
      <c r="C687" s="156" t="s">
        <v>6</v>
      </c>
      <c r="D687" s="243" t="s">
        <v>7</v>
      </c>
      <c r="E687" s="13">
        <v>0</v>
      </c>
      <c r="F687" s="46">
        <v>2309.9</v>
      </c>
      <c r="G687" s="46">
        <v>2273.6</v>
      </c>
      <c r="H687" s="62">
        <f>G687/F687*100</f>
        <v>98.42850339841551</v>
      </c>
    </row>
    <row r="688" spans="1:8" ht="27">
      <c r="A688" s="30"/>
      <c r="B688" s="144" t="s">
        <v>320</v>
      </c>
      <c r="C688" s="142"/>
      <c r="D688" s="143" t="s">
        <v>321</v>
      </c>
      <c r="E688" s="43">
        <f aca="true" t="shared" si="80" ref="E688:G689">E689</f>
        <v>191.4</v>
      </c>
      <c r="F688" s="43">
        <f t="shared" si="80"/>
        <v>55.2</v>
      </c>
      <c r="G688" s="43">
        <f t="shared" si="80"/>
        <v>36.8</v>
      </c>
      <c r="H688" s="61">
        <f t="shared" si="79"/>
        <v>66.66666666666666</v>
      </c>
    </row>
    <row r="689" spans="1:8" ht="27" customHeight="1">
      <c r="A689" s="30"/>
      <c r="B689" s="156" t="s">
        <v>454</v>
      </c>
      <c r="C689" s="156"/>
      <c r="D689" s="154" t="s">
        <v>455</v>
      </c>
      <c r="E689" s="45">
        <f t="shared" si="80"/>
        <v>191.4</v>
      </c>
      <c r="F689" s="45">
        <f t="shared" si="80"/>
        <v>55.2</v>
      </c>
      <c r="G689" s="45">
        <f t="shared" si="80"/>
        <v>36.8</v>
      </c>
      <c r="H689" s="62">
        <f t="shared" si="79"/>
        <v>66.66666666666666</v>
      </c>
    </row>
    <row r="690" spans="1:8" ht="27" customHeight="1">
      <c r="A690" s="30"/>
      <c r="B690" s="156"/>
      <c r="C690" s="156" t="s">
        <v>6</v>
      </c>
      <c r="D690" s="243" t="s">
        <v>7</v>
      </c>
      <c r="E690" s="45">
        <v>191.4</v>
      </c>
      <c r="F690" s="16">
        <v>55.2</v>
      </c>
      <c r="G690" s="16">
        <v>36.8</v>
      </c>
      <c r="H690" s="62">
        <f t="shared" si="78"/>
        <v>66.66666666666666</v>
      </c>
    </row>
    <row r="691" spans="1:8" s="75" customFormat="1" ht="27">
      <c r="A691" s="23"/>
      <c r="B691" s="162" t="s">
        <v>405</v>
      </c>
      <c r="C691" s="262"/>
      <c r="D691" s="263" t="s">
        <v>406</v>
      </c>
      <c r="E691" s="86">
        <f>E692+E694+E696</f>
        <v>1194.4</v>
      </c>
      <c r="F691" s="86">
        <f>F692+F694+F696</f>
        <v>1284.4</v>
      </c>
      <c r="G691" s="86">
        <f>G692+G694+G696</f>
        <v>1270.7</v>
      </c>
      <c r="H691" s="61">
        <f t="shared" si="78"/>
        <v>98.9333540952974</v>
      </c>
    </row>
    <row r="692" spans="1:8" ht="38.25">
      <c r="A692" s="30"/>
      <c r="B692" s="156" t="s">
        <v>456</v>
      </c>
      <c r="C692" s="156"/>
      <c r="D692" s="159" t="s">
        <v>358</v>
      </c>
      <c r="E692" s="45">
        <f>E693</f>
        <v>10</v>
      </c>
      <c r="F692" s="45">
        <f>F693</f>
        <v>10</v>
      </c>
      <c r="G692" s="45">
        <f>G693</f>
        <v>0</v>
      </c>
      <c r="H692" s="62">
        <f t="shared" si="78"/>
        <v>0</v>
      </c>
    </row>
    <row r="693" spans="1:8" ht="25.5" customHeight="1">
      <c r="A693" s="30"/>
      <c r="B693" s="156"/>
      <c r="C693" s="156" t="s">
        <v>6</v>
      </c>
      <c r="D693" s="243" t="s">
        <v>7</v>
      </c>
      <c r="E693" s="13">
        <v>10</v>
      </c>
      <c r="F693" s="16">
        <v>10</v>
      </c>
      <c r="G693" s="16">
        <v>0</v>
      </c>
      <c r="H693" s="62">
        <f t="shared" si="78"/>
        <v>0</v>
      </c>
    </row>
    <row r="694" spans="1:8" ht="54" customHeight="1">
      <c r="A694" s="30"/>
      <c r="B694" s="156" t="s">
        <v>457</v>
      </c>
      <c r="C694" s="156"/>
      <c r="D694" s="243" t="s">
        <v>458</v>
      </c>
      <c r="E694" s="13">
        <f>E695</f>
        <v>394.8</v>
      </c>
      <c r="F694" s="13">
        <f>F695</f>
        <v>424.8</v>
      </c>
      <c r="G694" s="13">
        <f>G695</f>
        <v>423.6</v>
      </c>
      <c r="H694" s="62">
        <f t="shared" si="78"/>
        <v>99.7175141242938</v>
      </c>
    </row>
    <row r="695" spans="1:8" ht="27" customHeight="1">
      <c r="A695" s="30"/>
      <c r="B695" s="156"/>
      <c r="C695" s="156" t="s">
        <v>6</v>
      </c>
      <c r="D695" s="243" t="s">
        <v>7</v>
      </c>
      <c r="E695" s="13">
        <v>394.8</v>
      </c>
      <c r="F695" s="16">
        <v>424.8</v>
      </c>
      <c r="G695" s="16">
        <v>423.6</v>
      </c>
      <c r="H695" s="62">
        <f t="shared" si="78"/>
        <v>99.7175141242938</v>
      </c>
    </row>
    <row r="696" spans="1:8" ht="54" customHeight="1">
      <c r="A696" s="30"/>
      <c r="B696" s="156" t="s">
        <v>459</v>
      </c>
      <c r="C696" s="156"/>
      <c r="D696" s="243" t="s">
        <v>460</v>
      </c>
      <c r="E696" s="13">
        <f>E697</f>
        <v>789.6</v>
      </c>
      <c r="F696" s="13">
        <f>F697</f>
        <v>849.6</v>
      </c>
      <c r="G696" s="13">
        <f>G697</f>
        <v>847.1</v>
      </c>
      <c r="H696" s="62">
        <f t="shared" si="78"/>
        <v>99.70574387947269</v>
      </c>
    </row>
    <row r="697" spans="1:8" ht="27" customHeight="1">
      <c r="A697" s="30"/>
      <c r="B697" s="156"/>
      <c r="C697" s="156" t="s">
        <v>6</v>
      </c>
      <c r="D697" s="243" t="s">
        <v>7</v>
      </c>
      <c r="E697" s="13">
        <v>789.6</v>
      </c>
      <c r="F697" s="62">
        <v>849.6</v>
      </c>
      <c r="G697" s="62">
        <v>847.1</v>
      </c>
      <c r="H697" s="62">
        <f t="shared" si="78"/>
        <v>99.70574387947269</v>
      </c>
    </row>
    <row r="698" spans="1:8" ht="27" customHeight="1">
      <c r="A698" s="30"/>
      <c r="B698" s="141" t="s">
        <v>435</v>
      </c>
      <c r="C698" s="144"/>
      <c r="D698" s="221" t="s">
        <v>436</v>
      </c>
      <c r="E698" s="104">
        <f>E699</f>
        <v>1185.9</v>
      </c>
      <c r="F698" s="104">
        <f>F699</f>
        <v>601.2</v>
      </c>
      <c r="G698" s="104">
        <f>G699</f>
        <v>601.2</v>
      </c>
      <c r="H698" s="60">
        <f t="shared" si="78"/>
        <v>100</v>
      </c>
    </row>
    <row r="699" spans="1:8" ht="81">
      <c r="A699" s="30"/>
      <c r="B699" s="144" t="s">
        <v>441</v>
      </c>
      <c r="C699" s="165"/>
      <c r="D699" s="182" t="s">
        <v>442</v>
      </c>
      <c r="E699" s="43">
        <f>E702+E704+E700</f>
        <v>1185.9</v>
      </c>
      <c r="F699" s="43">
        <f>F702+F704+F700</f>
        <v>601.2</v>
      </c>
      <c r="G699" s="43">
        <f>G702+G704+G700</f>
        <v>601.2</v>
      </c>
      <c r="H699" s="61">
        <f t="shared" si="78"/>
        <v>100</v>
      </c>
    </row>
    <row r="700" spans="1:8" ht="67.5" customHeight="1">
      <c r="A700" s="30"/>
      <c r="B700" s="149" t="s">
        <v>461</v>
      </c>
      <c r="C700" s="150"/>
      <c r="D700" s="264" t="s">
        <v>462</v>
      </c>
      <c r="E700" s="45">
        <f>E701</f>
        <v>300.6</v>
      </c>
      <c r="F700" s="45">
        <f>F701</f>
        <v>601.2</v>
      </c>
      <c r="G700" s="45">
        <f>G701</f>
        <v>601.2</v>
      </c>
      <c r="H700" s="62">
        <f t="shared" si="78"/>
        <v>100</v>
      </c>
    </row>
    <row r="701" spans="1:8" ht="27" customHeight="1">
      <c r="A701" s="30"/>
      <c r="B701" s="149"/>
      <c r="C701" s="149" t="s">
        <v>6</v>
      </c>
      <c r="D701" s="184" t="s">
        <v>7</v>
      </c>
      <c r="E701" s="46">
        <v>300.6</v>
      </c>
      <c r="F701" s="16">
        <v>601.2</v>
      </c>
      <c r="G701" s="16">
        <v>601.2</v>
      </c>
      <c r="H701" s="62">
        <f t="shared" si="78"/>
        <v>100</v>
      </c>
    </row>
    <row r="702" spans="1:8" ht="54" customHeight="1">
      <c r="A702" s="30"/>
      <c r="B702" s="149" t="s">
        <v>463</v>
      </c>
      <c r="C702" s="150"/>
      <c r="D702" s="243" t="s">
        <v>458</v>
      </c>
      <c r="E702" s="45">
        <f>E703</f>
        <v>295.1</v>
      </c>
      <c r="F702" s="45">
        <f>F703</f>
        <v>0</v>
      </c>
      <c r="G702" s="45">
        <f>G703</f>
        <v>0</v>
      </c>
      <c r="H702" s="62"/>
    </row>
    <row r="703" spans="1:8" ht="26.25" customHeight="1">
      <c r="A703" s="30"/>
      <c r="B703" s="149"/>
      <c r="C703" s="149" t="s">
        <v>6</v>
      </c>
      <c r="D703" s="184" t="s">
        <v>7</v>
      </c>
      <c r="E703" s="45">
        <v>295.1</v>
      </c>
      <c r="F703" s="62">
        <v>0</v>
      </c>
      <c r="G703" s="62">
        <v>0</v>
      </c>
      <c r="H703" s="62"/>
    </row>
    <row r="704" spans="1:8" ht="54" customHeight="1">
      <c r="A704" s="30"/>
      <c r="B704" s="149" t="s">
        <v>464</v>
      </c>
      <c r="C704" s="149"/>
      <c r="D704" s="243" t="s">
        <v>460</v>
      </c>
      <c r="E704" s="13">
        <f>E705</f>
        <v>590.2</v>
      </c>
      <c r="F704" s="13">
        <f>F705</f>
        <v>0</v>
      </c>
      <c r="G704" s="13">
        <f>G705</f>
        <v>0</v>
      </c>
      <c r="H704" s="63"/>
    </row>
    <row r="705" spans="1:8" ht="27" customHeight="1">
      <c r="A705" s="30"/>
      <c r="B705" s="149"/>
      <c r="C705" s="149" t="s">
        <v>6</v>
      </c>
      <c r="D705" s="184" t="s">
        <v>7</v>
      </c>
      <c r="E705" s="13">
        <v>590.2</v>
      </c>
      <c r="F705" s="16">
        <v>0</v>
      </c>
      <c r="G705" s="16">
        <v>0</v>
      </c>
      <c r="H705" s="62"/>
    </row>
    <row r="706" spans="1:8" ht="27" customHeight="1">
      <c r="A706" s="30"/>
      <c r="B706" s="141" t="s">
        <v>327</v>
      </c>
      <c r="C706" s="141"/>
      <c r="D706" s="233" t="s">
        <v>328</v>
      </c>
      <c r="E706" s="44">
        <f>E707+E712</f>
        <v>102.89999999999999</v>
      </c>
      <c r="F706" s="44">
        <f>F707+F712</f>
        <v>102.89999999999999</v>
      </c>
      <c r="G706" s="44">
        <f>G707+G712</f>
        <v>98.8</v>
      </c>
      <c r="H706" s="60">
        <f t="shared" si="78"/>
        <v>96.01554907677358</v>
      </c>
    </row>
    <row r="707" spans="1:8" ht="40.5">
      <c r="A707" s="20"/>
      <c r="B707" s="144" t="s">
        <v>413</v>
      </c>
      <c r="C707" s="144"/>
      <c r="D707" s="143" t="s">
        <v>414</v>
      </c>
      <c r="E707" s="116">
        <f>E708+E710</f>
        <v>68.69999999999999</v>
      </c>
      <c r="F707" s="116">
        <f>F708+F710</f>
        <v>68.69999999999999</v>
      </c>
      <c r="G707" s="116">
        <f>G708+G710</f>
        <v>65.5</v>
      </c>
      <c r="H707" s="61">
        <f t="shared" si="78"/>
        <v>95.3420669577875</v>
      </c>
    </row>
    <row r="708" spans="1:8" ht="54" customHeight="1">
      <c r="A708" s="30"/>
      <c r="B708" s="156" t="s">
        <v>465</v>
      </c>
      <c r="C708" s="152"/>
      <c r="D708" s="243" t="s">
        <v>458</v>
      </c>
      <c r="E708" s="16">
        <f>E709</f>
        <v>22.9</v>
      </c>
      <c r="F708" s="16">
        <f>F709</f>
        <v>22.9</v>
      </c>
      <c r="G708" s="16">
        <f>G709</f>
        <v>21.8</v>
      </c>
      <c r="H708" s="62">
        <f t="shared" si="78"/>
        <v>95.19650655021834</v>
      </c>
    </row>
    <row r="709" spans="1:8" ht="27" customHeight="1">
      <c r="A709" s="30"/>
      <c r="B709" s="141"/>
      <c r="C709" s="149" t="s">
        <v>6</v>
      </c>
      <c r="D709" s="158" t="s">
        <v>359</v>
      </c>
      <c r="E709" s="16">
        <v>22.9</v>
      </c>
      <c r="F709" s="62">
        <v>22.9</v>
      </c>
      <c r="G709" s="62">
        <v>21.8</v>
      </c>
      <c r="H709" s="62">
        <f t="shared" si="78"/>
        <v>95.19650655021834</v>
      </c>
    </row>
    <row r="710" spans="1:8" ht="54" customHeight="1">
      <c r="A710" s="30"/>
      <c r="B710" s="149" t="s">
        <v>466</v>
      </c>
      <c r="C710" s="149"/>
      <c r="D710" s="243" t="s">
        <v>460</v>
      </c>
      <c r="E710" s="46">
        <f>E711</f>
        <v>45.8</v>
      </c>
      <c r="F710" s="46">
        <f>F711</f>
        <v>45.8</v>
      </c>
      <c r="G710" s="46">
        <f>G711</f>
        <v>43.7</v>
      </c>
      <c r="H710" s="62">
        <f t="shared" si="78"/>
        <v>95.41484716157207</v>
      </c>
    </row>
    <row r="711" spans="1:8" ht="27" customHeight="1">
      <c r="A711" s="30"/>
      <c r="B711" s="149"/>
      <c r="C711" s="149" t="s">
        <v>6</v>
      </c>
      <c r="D711" s="158" t="s">
        <v>359</v>
      </c>
      <c r="E711" s="16">
        <v>45.8</v>
      </c>
      <c r="F711" s="62">
        <v>45.8</v>
      </c>
      <c r="G711" s="62">
        <v>43.7</v>
      </c>
      <c r="H711" s="62">
        <f t="shared" si="78"/>
        <v>95.41484716157207</v>
      </c>
    </row>
    <row r="712" spans="1:8" ht="54">
      <c r="A712" s="30"/>
      <c r="B712" s="144" t="s">
        <v>329</v>
      </c>
      <c r="C712" s="144"/>
      <c r="D712" s="143" t="s">
        <v>330</v>
      </c>
      <c r="E712" s="15">
        <f>E713+E715</f>
        <v>34.2</v>
      </c>
      <c r="F712" s="15">
        <f>F713+F715</f>
        <v>34.2</v>
      </c>
      <c r="G712" s="15">
        <f>G713+G715</f>
        <v>33.3</v>
      </c>
      <c r="H712" s="61">
        <f t="shared" si="78"/>
        <v>97.36842105263156</v>
      </c>
    </row>
    <row r="713" spans="1:8" ht="54" customHeight="1">
      <c r="A713" s="30"/>
      <c r="B713" s="156" t="s">
        <v>467</v>
      </c>
      <c r="C713" s="152"/>
      <c r="D713" s="243" t="s">
        <v>458</v>
      </c>
      <c r="E713" s="16">
        <f>E714</f>
        <v>11.4</v>
      </c>
      <c r="F713" s="16">
        <f>F714</f>
        <v>11.4</v>
      </c>
      <c r="G713" s="16">
        <f>G714</f>
        <v>11.1</v>
      </c>
      <c r="H713" s="62">
        <f t="shared" si="78"/>
        <v>97.36842105263158</v>
      </c>
    </row>
    <row r="714" spans="1:8" ht="27" customHeight="1">
      <c r="A714" s="30"/>
      <c r="B714" s="141"/>
      <c r="C714" s="149" t="s">
        <v>6</v>
      </c>
      <c r="D714" s="158" t="s">
        <v>359</v>
      </c>
      <c r="E714" s="46">
        <v>11.4</v>
      </c>
      <c r="F714" s="16">
        <v>11.4</v>
      </c>
      <c r="G714" s="16">
        <v>11.1</v>
      </c>
      <c r="H714" s="62">
        <f t="shared" si="78"/>
        <v>97.36842105263158</v>
      </c>
    </row>
    <row r="715" spans="1:8" ht="54" customHeight="1">
      <c r="A715" s="30"/>
      <c r="B715" s="149" t="s">
        <v>468</v>
      </c>
      <c r="C715" s="149"/>
      <c r="D715" s="243" t="s">
        <v>460</v>
      </c>
      <c r="E715" s="16">
        <f>E716</f>
        <v>22.8</v>
      </c>
      <c r="F715" s="16">
        <f>F716</f>
        <v>22.8</v>
      </c>
      <c r="G715" s="16">
        <f>G716</f>
        <v>22.2</v>
      </c>
      <c r="H715" s="62">
        <f t="shared" si="78"/>
        <v>97.36842105263158</v>
      </c>
    </row>
    <row r="716" spans="1:8" ht="27" customHeight="1">
      <c r="A716" s="30"/>
      <c r="B716" s="149"/>
      <c r="C716" s="149" t="s">
        <v>6</v>
      </c>
      <c r="D716" s="158" t="s">
        <v>359</v>
      </c>
      <c r="E716" s="16">
        <v>22.8</v>
      </c>
      <c r="F716" s="62">
        <v>22.8</v>
      </c>
      <c r="G716" s="62">
        <v>22.2</v>
      </c>
      <c r="H716" s="62">
        <f t="shared" si="78"/>
        <v>97.36842105263158</v>
      </c>
    </row>
    <row r="717" spans="1:8" s="68" customFormat="1" ht="40.5" customHeight="1">
      <c r="A717" s="76"/>
      <c r="B717" s="167" t="s">
        <v>343</v>
      </c>
      <c r="C717" s="149"/>
      <c r="D717" s="221" t="s">
        <v>344</v>
      </c>
      <c r="E717" s="44">
        <f>E718</f>
        <v>108.89999999999999</v>
      </c>
      <c r="F717" s="44">
        <f>F718</f>
        <v>108.89999999999999</v>
      </c>
      <c r="G717" s="44">
        <f>G718</f>
        <v>108.89999999999999</v>
      </c>
      <c r="H717" s="73">
        <f>G717/F717*100</f>
        <v>100</v>
      </c>
    </row>
    <row r="718" spans="1:8" ht="40.5">
      <c r="A718" s="30"/>
      <c r="B718" s="144" t="s">
        <v>345</v>
      </c>
      <c r="C718" s="144"/>
      <c r="D718" s="143" t="s">
        <v>469</v>
      </c>
      <c r="E718" s="116">
        <f>E719+E721</f>
        <v>108.89999999999999</v>
      </c>
      <c r="F718" s="116">
        <f>F719+F721</f>
        <v>108.89999999999999</v>
      </c>
      <c r="G718" s="116">
        <f>G719+G721</f>
        <v>108.89999999999999</v>
      </c>
      <c r="H718" s="61">
        <f>G718/F718*100</f>
        <v>100</v>
      </c>
    </row>
    <row r="719" spans="1:8" ht="52.5" customHeight="1">
      <c r="A719" s="30"/>
      <c r="B719" s="149" t="s">
        <v>470</v>
      </c>
      <c r="C719" s="152"/>
      <c r="D719" s="243" t="s">
        <v>458</v>
      </c>
      <c r="E719" s="16">
        <f>E720</f>
        <v>36.3</v>
      </c>
      <c r="F719" s="16">
        <f>F720</f>
        <v>36.3</v>
      </c>
      <c r="G719" s="16">
        <f>G720</f>
        <v>36.3</v>
      </c>
      <c r="H719" s="62">
        <f>G719/F719*100</f>
        <v>100</v>
      </c>
    </row>
    <row r="720" spans="1:8" s="68" customFormat="1" ht="27" customHeight="1">
      <c r="A720" s="76"/>
      <c r="B720" s="214"/>
      <c r="C720" s="149" t="s">
        <v>6</v>
      </c>
      <c r="D720" s="158" t="s">
        <v>359</v>
      </c>
      <c r="E720" s="16">
        <v>36.3</v>
      </c>
      <c r="F720" s="67">
        <v>36.3</v>
      </c>
      <c r="G720" s="67">
        <v>36.3</v>
      </c>
      <c r="H720" s="69">
        <f t="shared" si="78"/>
        <v>100</v>
      </c>
    </row>
    <row r="721" spans="1:8" ht="54" customHeight="1">
      <c r="A721" s="30"/>
      <c r="B721" s="149" t="s">
        <v>471</v>
      </c>
      <c r="C721" s="149"/>
      <c r="D721" s="243" t="s">
        <v>460</v>
      </c>
      <c r="E721" s="46">
        <f>E722</f>
        <v>72.6</v>
      </c>
      <c r="F721" s="46">
        <f>F722</f>
        <v>72.6</v>
      </c>
      <c r="G721" s="46">
        <f>G722</f>
        <v>72.6</v>
      </c>
      <c r="H721" s="62">
        <f t="shared" si="78"/>
        <v>100</v>
      </c>
    </row>
    <row r="722" spans="1:8" ht="27" customHeight="1">
      <c r="A722" s="30"/>
      <c r="B722" s="149"/>
      <c r="C722" s="149" t="s">
        <v>6</v>
      </c>
      <c r="D722" s="158" t="s">
        <v>359</v>
      </c>
      <c r="E722" s="16">
        <v>72.6</v>
      </c>
      <c r="F722" s="62">
        <v>72.6</v>
      </c>
      <c r="G722" s="62">
        <v>72.6</v>
      </c>
      <c r="H722" s="62">
        <f t="shared" si="78"/>
        <v>100</v>
      </c>
    </row>
    <row r="723" spans="1:8" ht="40.5" customHeight="1">
      <c r="A723" s="30"/>
      <c r="B723" s="141" t="s">
        <v>375</v>
      </c>
      <c r="C723" s="149"/>
      <c r="D723" s="224" t="s">
        <v>376</v>
      </c>
      <c r="E723" s="44">
        <f>E724</f>
        <v>12000</v>
      </c>
      <c r="F723" s="44">
        <f aca="true" t="shared" si="81" ref="F723:G729">F724</f>
        <v>53393.5</v>
      </c>
      <c r="G723" s="44">
        <f t="shared" si="81"/>
        <v>40583.5</v>
      </c>
      <c r="H723" s="60">
        <f t="shared" si="78"/>
        <v>76.00831561894238</v>
      </c>
    </row>
    <row r="724" spans="1:8" ht="27">
      <c r="A724" s="30"/>
      <c r="B724" s="144" t="s">
        <v>472</v>
      </c>
      <c r="C724" s="144"/>
      <c r="D724" s="226" t="s">
        <v>473</v>
      </c>
      <c r="E724" s="43">
        <f>E725+E727+E729</f>
        <v>12000</v>
      </c>
      <c r="F724" s="43">
        <f>F725+F727+F729</f>
        <v>53393.5</v>
      </c>
      <c r="G724" s="43">
        <f>G725+G727+G729</f>
        <v>40583.5</v>
      </c>
      <c r="H724" s="61">
        <f t="shared" si="78"/>
        <v>76.00831561894238</v>
      </c>
    </row>
    <row r="725" spans="1:8" ht="27" customHeight="1">
      <c r="A725" s="30"/>
      <c r="B725" s="149" t="s">
        <v>474</v>
      </c>
      <c r="C725" s="149"/>
      <c r="D725" s="222" t="s">
        <v>475</v>
      </c>
      <c r="E725" s="45">
        <f>E726</f>
        <v>12000</v>
      </c>
      <c r="F725" s="45">
        <f t="shared" si="81"/>
        <v>9959.1</v>
      </c>
      <c r="G725" s="45">
        <f t="shared" si="81"/>
        <v>8626.7</v>
      </c>
      <c r="H725" s="62">
        <f t="shared" si="78"/>
        <v>86.62128103945136</v>
      </c>
    </row>
    <row r="726" spans="1:8" ht="27" customHeight="1">
      <c r="A726" s="30"/>
      <c r="B726" s="141"/>
      <c r="C726" s="149" t="s">
        <v>6</v>
      </c>
      <c r="D726" s="222" t="s">
        <v>359</v>
      </c>
      <c r="E726" s="45">
        <v>12000</v>
      </c>
      <c r="F726" s="62">
        <v>9959.1</v>
      </c>
      <c r="G726" s="62">
        <v>8626.7</v>
      </c>
      <c r="H726" s="62">
        <f t="shared" si="78"/>
        <v>86.62128103945136</v>
      </c>
    </row>
    <row r="727" spans="1:8" ht="93" customHeight="1">
      <c r="A727" s="30"/>
      <c r="B727" s="149" t="s">
        <v>544</v>
      </c>
      <c r="C727" s="149"/>
      <c r="D727" s="222" t="s">
        <v>545</v>
      </c>
      <c r="E727" s="45">
        <f>E728</f>
        <v>0</v>
      </c>
      <c r="F727" s="45">
        <f t="shared" si="81"/>
        <v>16758.4</v>
      </c>
      <c r="G727" s="45">
        <f t="shared" si="81"/>
        <v>5672.9</v>
      </c>
      <c r="H727" s="62">
        <f>G727/F727*100</f>
        <v>33.85108363566927</v>
      </c>
    </row>
    <row r="728" spans="1:8" ht="27" customHeight="1">
      <c r="A728" s="30"/>
      <c r="B728" s="141"/>
      <c r="C728" s="149" t="s">
        <v>6</v>
      </c>
      <c r="D728" s="222" t="s">
        <v>359</v>
      </c>
      <c r="E728" s="45">
        <v>0</v>
      </c>
      <c r="F728" s="62">
        <v>16758.4</v>
      </c>
      <c r="G728" s="62">
        <v>5672.9</v>
      </c>
      <c r="H728" s="62">
        <f>G728/F728*100</f>
        <v>33.85108363566927</v>
      </c>
    </row>
    <row r="729" spans="1:8" ht="108" customHeight="1">
      <c r="A729" s="30"/>
      <c r="B729" s="149" t="s">
        <v>546</v>
      </c>
      <c r="C729" s="149"/>
      <c r="D729" s="222" t="s">
        <v>547</v>
      </c>
      <c r="E729" s="45">
        <f>E730</f>
        <v>0</v>
      </c>
      <c r="F729" s="45">
        <f t="shared" si="81"/>
        <v>26676</v>
      </c>
      <c r="G729" s="45">
        <f t="shared" si="81"/>
        <v>26283.9</v>
      </c>
      <c r="H729" s="62">
        <f>G729/F729*100</f>
        <v>98.53013945119208</v>
      </c>
    </row>
    <row r="730" spans="1:8" ht="27" customHeight="1">
      <c r="A730" s="30"/>
      <c r="B730" s="141"/>
      <c r="C730" s="149" t="s">
        <v>6</v>
      </c>
      <c r="D730" s="222" t="s">
        <v>359</v>
      </c>
      <c r="E730" s="45">
        <v>0</v>
      </c>
      <c r="F730" s="62">
        <v>26676</v>
      </c>
      <c r="G730" s="62">
        <v>26283.9</v>
      </c>
      <c r="H730" s="62">
        <f>G730/F730*100</f>
        <v>98.53013945119208</v>
      </c>
    </row>
    <row r="731" spans="1:8" ht="13.5">
      <c r="A731" s="30"/>
      <c r="B731" s="140" t="s">
        <v>146</v>
      </c>
      <c r="C731" s="173"/>
      <c r="D731" s="174" t="s">
        <v>147</v>
      </c>
      <c r="E731" s="44">
        <f>E732</f>
        <v>5025.6</v>
      </c>
      <c r="F731" s="44">
        <f>F732</f>
        <v>1554360.2</v>
      </c>
      <c r="G731" s="44">
        <f>G732</f>
        <v>67401.9</v>
      </c>
      <c r="H731" s="60">
        <f t="shared" si="78"/>
        <v>4.336311493307664</v>
      </c>
    </row>
    <row r="732" spans="1:8" s="117" customFormat="1" ht="67.5">
      <c r="A732" s="30"/>
      <c r="B732" s="162" t="s">
        <v>186</v>
      </c>
      <c r="C732" s="186"/>
      <c r="D732" s="187" t="s">
        <v>159</v>
      </c>
      <c r="E732" s="116">
        <f>E733+E735+E737+E741+E739+E743</f>
        <v>5025.6</v>
      </c>
      <c r="F732" s="116">
        <f>F733+F735+F737+F741+F739+F743</f>
        <v>1554360.2</v>
      </c>
      <c r="G732" s="116">
        <f>G733+G735+G737+G741+G739+G743</f>
        <v>67401.9</v>
      </c>
      <c r="H732" s="61">
        <f t="shared" si="78"/>
        <v>4.336311493307664</v>
      </c>
    </row>
    <row r="733" spans="1:8" ht="27" customHeight="1">
      <c r="A733" s="30"/>
      <c r="B733" s="149" t="s">
        <v>476</v>
      </c>
      <c r="C733" s="149"/>
      <c r="D733" s="148" t="s">
        <v>477</v>
      </c>
      <c r="E733" s="45">
        <f>E734</f>
        <v>1531.2</v>
      </c>
      <c r="F733" s="45">
        <f>F734</f>
        <v>1501.2</v>
      </c>
      <c r="G733" s="45">
        <f>G734</f>
        <v>1313.5</v>
      </c>
      <c r="H733" s="62">
        <f t="shared" si="78"/>
        <v>87.4966693312017</v>
      </c>
    </row>
    <row r="734" spans="1:8" ht="27" customHeight="1">
      <c r="A734" s="30"/>
      <c r="B734" s="149"/>
      <c r="C734" s="156" t="s">
        <v>6</v>
      </c>
      <c r="D734" s="243" t="s">
        <v>7</v>
      </c>
      <c r="E734" s="16">
        <v>1531.2</v>
      </c>
      <c r="F734" s="16">
        <v>1501.2</v>
      </c>
      <c r="G734" s="16">
        <v>1313.5</v>
      </c>
      <c r="H734" s="62">
        <f t="shared" si="78"/>
        <v>87.4966693312017</v>
      </c>
    </row>
    <row r="735" spans="1:8" ht="54" customHeight="1">
      <c r="A735" s="30"/>
      <c r="B735" s="156" t="s">
        <v>180</v>
      </c>
      <c r="C735" s="160"/>
      <c r="D735" s="161" t="s">
        <v>181</v>
      </c>
      <c r="E735" s="16">
        <f>E736</f>
        <v>975</v>
      </c>
      <c r="F735" s="16">
        <f>F736</f>
        <v>975</v>
      </c>
      <c r="G735" s="16">
        <f>G736</f>
        <v>975</v>
      </c>
      <c r="H735" s="62">
        <f t="shared" si="78"/>
        <v>100</v>
      </c>
    </row>
    <row r="736" spans="1:8" ht="27" customHeight="1">
      <c r="A736" s="30"/>
      <c r="B736" s="156"/>
      <c r="C736" s="156" t="s">
        <v>6</v>
      </c>
      <c r="D736" s="243" t="s">
        <v>7</v>
      </c>
      <c r="E736" s="16">
        <v>975</v>
      </c>
      <c r="F736" s="16">
        <v>975</v>
      </c>
      <c r="G736" s="16">
        <v>975</v>
      </c>
      <c r="H736" s="62">
        <f t="shared" si="78"/>
        <v>100</v>
      </c>
    </row>
    <row r="737" spans="1:8" ht="27" customHeight="1">
      <c r="A737" s="30"/>
      <c r="B737" s="156" t="s">
        <v>478</v>
      </c>
      <c r="C737" s="160"/>
      <c r="D737" s="161" t="s">
        <v>141</v>
      </c>
      <c r="E737" s="16">
        <f>E738</f>
        <v>162</v>
      </c>
      <c r="F737" s="16">
        <f>F738</f>
        <v>259.1</v>
      </c>
      <c r="G737" s="16">
        <f>G738</f>
        <v>259.1</v>
      </c>
      <c r="H737" s="62">
        <f t="shared" si="78"/>
        <v>100</v>
      </c>
    </row>
    <row r="738" spans="1:8" ht="27" customHeight="1">
      <c r="A738" s="30"/>
      <c r="B738" s="156"/>
      <c r="C738" s="156" t="s">
        <v>6</v>
      </c>
      <c r="D738" s="243" t="s">
        <v>7</v>
      </c>
      <c r="E738" s="16">
        <v>162</v>
      </c>
      <c r="F738" s="62">
        <v>259.1</v>
      </c>
      <c r="G738" s="62">
        <v>259.1</v>
      </c>
      <c r="H738" s="62">
        <f t="shared" si="78"/>
        <v>100</v>
      </c>
    </row>
    <row r="739" spans="1:8" ht="54" customHeight="1">
      <c r="A739" s="30"/>
      <c r="B739" s="156" t="s">
        <v>533</v>
      </c>
      <c r="C739" s="160"/>
      <c r="D739" s="161" t="s">
        <v>534</v>
      </c>
      <c r="E739" s="16">
        <f>E740</f>
        <v>0</v>
      </c>
      <c r="F739" s="16">
        <f>F740</f>
        <v>299267.5</v>
      </c>
      <c r="G739" s="16">
        <f>G740</f>
        <v>62496.9</v>
      </c>
      <c r="H739" s="62">
        <f aca="true" t="shared" si="82" ref="H739:H744">G739/F739*100</f>
        <v>20.883290033164307</v>
      </c>
    </row>
    <row r="740" spans="1:8" ht="27" customHeight="1">
      <c r="A740" s="30"/>
      <c r="B740" s="156"/>
      <c r="C740" s="156" t="s">
        <v>6</v>
      </c>
      <c r="D740" s="243" t="s">
        <v>7</v>
      </c>
      <c r="E740" s="16">
        <v>0</v>
      </c>
      <c r="F740" s="62">
        <v>299267.5</v>
      </c>
      <c r="G740" s="62">
        <v>62496.9</v>
      </c>
      <c r="H740" s="62">
        <f t="shared" si="82"/>
        <v>20.883290033164307</v>
      </c>
    </row>
    <row r="741" spans="1:8" ht="94.5" customHeight="1">
      <c r="A741" s="30"/>
      <c r="B741" s="146" t="s">
        <v>479</v>
      </c>
      <c r="C741" s="137"/>
      <c r="D741" s="138" t="s">
        <v>73</v>
      </c>
      <c r="E741" s="42">
        <f>E742</f>
        <v>2357.4</v>
      </c>
      <c r="F741" s="42">
        <f>F742</f>
        <v>2357.4</v>
      </c>
      <c r="G741" s="42">
        <f>G742</f>
        <v>2357.4</v>
      </c>
      <c r="H741" s="62">
        <f t="shared" si="82"/>
        <v>100</v>
      </c>
    </row>
    <row r="742" spans="1:8" ht="27" customHeight="1">
      <c r="A742" s="30"/>
      <c r="B742" s="265"/>
      <c r="C742" s="156" t="s">
        <v>6</v>
      </c>
      <c r="D742" s="243" t="s">
        <v>7</v>
      </c>
      <c r="E742" s="42">
        <v>2357.4</v>
      </c>
      <c r="F742" s="62">
        <v>2357.4</v>
      </c>
      <c r="G742" s="62">
        <v>2357.4</v>
      </c>
      <c r="H742" s="62">
        <f t="shared" si="82"/>
        <v>100</v>
      </c>
    </row>
    <row r="743" spans="1:8" ht="93.75" customHeight="1">
      <c r="A743" s="30"/>
      <c r="B743" s="146" t="s">
        <v>623</v>
      </c>
      <c r="C743" s="137"/>
      <c r="D743" s="138" t="s">
        <v>624</v>
      </c>
      <c r="E743" s="42">
        <f>E744</f>
        <v>0</v>
      </c>
      <c r="F743" s="42">
        <f>F744</f>
        <v>1250000</v>
      </c>
      <c r="G743" s="42">
        <f>G744</f>
        <v>0</v>
      </c>
      <c r="H743" s="62">
        <f t="shared" si="82"/>
        <v>0</v>
      </c>
    </row>
    <row r="744" spans="1:8" ht="27" customHeight="1">
      <c r="A744" s="30"/>
      <c r="B744" s="265"/>
      <c r="C744" s="156" t="s">
        <v>6</v>
      </c>
      <c r="D744" s="243" t="s">
        <v>7</v>
      </c>
      <c r="E744" s="42">
        <v>0</v>
      </c>
      <c r="F744" s="62">
        <v>1250000</v>
      </c>
      <c r="G744" s="62">
        <v>0</v>
      </c>
      <c r="H744" s="62">
        <f t="shared" si="82"/>
        <v>0</v>
      </c>
    </row>
    <row r="745" spans="1:8" s="68" customFormat="1" ht="13.5">
      <c r="A745" s="76" t="s">
        <v>127</v>
      </c>
      <c r="B745" s="144"/>
      <c r="C745" s="144"/>
      <c r="D745" s="266" t="s">
        <v>128</v>
      </c>
      <c r="E745" s="15">
        <f>E746+E750</f>
        <v>37539.7</v>
      </c>
      <c r="F745" s="15">
        <f>F746+F750</f>
        <v>48592.799999999996</v>
      </c>
      <c r="G745" s="15">
        <f>G746+G750</f>
        <v>46512.6</v>
      </c>
      <c r="H745" s="80">
        <f aca="true" t="shared" si="83" ref="H745:H807">G745/F745*100</f>
        <v>95.71911888180966</v>
      </c>
    </row>
    <row r="746" spans="1:8" ht="40.5" customHeight="1">
      <c r="A746" s="30"/>
      <c r="B746" s="141" t="s">
        <v>285</v>
      </c>
      <c r="C746" s="141"/>
      <c r="D746" s="233" t="s">
        <v>286</v>
      </c>
      <c r="E746" s="14">
        <f>E747</f>
        <v>37539.7</v>
      </c>
      <c r="F746" s="14">
        <f aca="true" t="shared" si="84" ref="F746:G748">F747</f>
        <v>47855.2</v>
      </c>
      <c r="G746" s="14">
        <f t="shared" si="84"/>
        <v>46512.6</v>
      </c>
      <c r="H746" s="60">
        <f t="shared" si="83"/>
        <v>97.19445326735652</v>
      </c>
    </row>
    <row r="747" spans="1:8" ht="27">
      <c r="A747" s="30"/>
      <c r="B747" s="141" t="s">
        <v>287</v>
      </c>
      <c r="C747" s="142"/>
      <c r="D747" s="143" t="s">
        <v>288</v>
      </c>
      <c r="E747" s="43">
        <f>E748</f>
        <v>37539.7</v>
      </c>
      <c r="F747" s="43">
        <f t="shared" si="84"/>
        <v>47855.2</v>
      </c>
      <c r="G747" s="43">
        <f t="shared" si="84"/>
        <v>46512.6</v>
      </c>
      <c r="H747" s="61">
        <f t="shared" si="83"/>
        <v>97.19445326735652</v>
      </c>
    </row>
    <row r="748" spans="1:8" ht="121.5" customHeight="1">
      <c r="A748" s="30"/>
      <c r="B748" s="149" t="s">
        <v>394</v>
      </c>
      <c r="C748" s="149"/>
      <c r="D748" s="242" t="s">
        <v>395</v>
      </c>
      <c r="E748" s="16">
        <f>E749</f>
        <v>37539.7</v>
      </c>
      <c r="F748" s="16">
        <f t="shared" si="84"/>
        <v>47855.2</v>
      </c>
      <c r="G748" s="16">
        <f t="shared" si="84"/>
        <v>46512.6</v>
      </c>
      <c r="H748" s="62">
        <f t="shared" si="83"/>
        <v>97.19445326735652</v>
      </c>
    </row>
    <row r="749" spans="1:8" ht="27" customHeight="1">
      <c r="A749" s="30"/>
      <c r="B749" s="156"/>
      <c r="C749" s="156" t="s">
        <v>6</v>
      </c>
      <c r="D749" s="243" t="s">
        <v>7</v>
      </c>
      <c r="E749" s="13">
        <v>37539.7</v>
      </c>
      <c r="F749" s="62">
        <v>47855.2</v>
      </c>
      <c r="G749" s="62">
        <v>46512.6</v>
      </c>
      <c r="H749" s="62">
        <f t="shared" si="83"/>
        <v>97.19445326735652</v>
      </c>
    </row>
    <row r="750" spans="1:8" ht="13.5">
      <c r="A750" s="30"/>
      <c r="B750" s="140" t="s">
        <v>146</v>
      </c>
      <c r="C750" s="173"/>
      <c r="D750" s="174" t="s">
        <v>147</v>
      </c>
      <c r="E750" s="44">
        <f aca="true" t="shared" si="85" ref="E750:G752">E751</f>
        <v>0</v>
      </c>
      <c r="F750" s="44">
        <f t="shared" si="85"/>
        <v>737.6</v>
      </c>
      <c r="G750" s="44">
        <f t="shared" si="85"/>
        <v>0</v>
      </c>
      <c r="H750" s="60">
        <f t="shared" si="83"/>
        <v>0</v>
      </c>
    </row>
    <row r="751" spans="1:8" s="117" customFormat="1" ht="67.5">
      <c r="A751" s="30"/>
      <c r="B751" s="162" t="s">
        <v>186</v>
      </c>
      <c r="C751" s="186"/>
      <c r="D751" s="187" t="s">
        <v>159</v>
      </c>
      <c r="E751" s="116">
        <f t="shared" si="85"/>
        <v>0</v>
      </c>
      <c r="F751" s="116">
        <f t="shared" si="85"/>
        <v>737.6</v>
      </c>
      <c r="G751" s="116">
        <f t="shared" si="85"/>
        <v>0</v>
      </c>
      <c r="H751" s="61">
        <f t="shared" si="83"/>
        <v>0</v>
      </c>
    </row>
    <row r="752" spans="1:8" ht="105" customHeight="1">
      <c r="A752" s="30"/>
      <c r="B752" s="149" t="s">
        <v>587</v>
      </c>
      <c r="C752" s="149"/>
      <c r="D752" s="148" t="s">
        <v>588</v>
      </c>
      <c r="E752" s="45">
        <f t="shared" si="85"/>
        <v>0</v>
      </c>
      <c r="F752" s="45">
        <f t="shared" si="85"/>
        <v>737.6</v>
      </c>
      <c r="G752" s="45">
        <f t="shared" si="85"/>
        <v>0</v>
      </c>
      <c r="H752" s="62">
        <f t="shared" si="83"/>
        <v>0</v>
      </c>
    </row>
    <row r="753" spans="1:8" ht="56.25" customHeight="1">
      <c r="A753" s="30"/>
      <c r="B753" s="149"/>
      <c r="C753" s="156" t="s">
        <v>10</v>
      </c>
      <c r="D753" s="243" t="s">
        <v>248</v>
      </c>
      <c r="E753" s="16">
        <v>0</v>
      </c>
      <c r="F753" s="16">
        <v>737.6</v>
      </c>
      <c r="G753" s="16">
        <v>0</v>
      </c>
      <c r="H753" s="62">
        <f t="shared" si="83"/>
        <v>0</v>
      </c>
    </row>
    <row r="754" spans="1:8" s="68" customFormat="1" ht="27">
      <c r="A754" s="76" t="s">
        <v>121</v>
      </c>
      <c r="B754" s="141"/>
      <c r="C754" s="144"/>
      <c r="D754" s="255" t="s">
        <v>122</v>
      </c>
      <c r="E754" s="116">
        <f>E755</f>
        <v>2753.6</v>
      </c>
      <c r="F754" s="116">
        <f aca="true" t="shared" si="86" ref="F754:G756">F755</f>
        <v>3201.1000000000004</v>
      </c>
      <c r="G754" s="116">
        <f t="shared" si="86"/>
        <v>3201.1000000000004</v>
      </c>
      <c r="H754" s="80">
        <f t="shared" si="83"/>
        <v>100</v>
      </c>
    </row>
    <row r="755" spans="1:8" ht="13.5" customHeight="1">
      <c r="A755" s="30"/>
      <c r="B755" s="141" t="s">
        <v>146</v>
      </c>
      <c r="C755" s="144"/>
      <c r="D755" s="221" t="s">
        <v>147</v>
      </c>
      <c r="E755" s="116">
        <f>E756</f>
        <v>2753.6</v>
      </c>
      <c r="F755" s="116">
        <f t="shared" si="86"/>
        <v>3201.1000000000004</v>
      </c>
      <c r="G755" s="116">
        <f t="shared" si="86"/>
        <v>3201.1000000000004</v>
      </c>
      <c r="H755" s="61">
        <f t="shared" si="83"/>
        <v>100</v>
      </c>
    </row>
    <row r="756" spans="1:8" s="117" customFormat="1" ht="27">
      <c r="A756" s="30"/>
      <c r="B756" s="144" t="s">
        <v>148</v>
      </c>
      <c r="C756" s="165"/>
      <c r="D756" s="182" t="s">
        <v>149</v>
      </c>
      <c r="E756" s="116">
        <f>E757</f>
        <v>2753.6</v>
      </c>
      <c r="F756" s="116">
        <f t="shared" si="86"/>
        <v>3201.1000000000004</v>
      </c>
      <c r="G756" s="116">
        <f t="shared" si="86"/>
        <v>3201.1000000000004</v>
      </c>
      <c r="H756" s="61">
        <f t="shared" si="83"/>
        <v>100</v>
      </c>
    </row>
    <row r="757" spans="1:8" ht="40.5" customHeight="1">
      <c r="A757" s="30"/>
      <c r="B757" s="180" t="s">
        <v>480</v>
      </c>
      <c r="C757" s="181"/>
      <c r="D757" s="194" t="s">
        <v>1</v>
      </c>
      <c r="E757" s="45">
        <f>E758+E759</f>
        <v>2753.6</v>
      </c>
      <c r="F757" s="45">
        <f>F758+F759</f>
        <v>3201.1000000000004</v>
      </c>
      <c r="G757" s="45">
        <f>G758+G759</f>
        <v>3201.1000000000004</v>
      </c>
      <c r="H757" s="62">
        <f t="shared" si="83"/>
        <v>100</v>
      </c>
    </row>
    <row r="758" spans="1:8" ht="81" customHeight="1">
      <c r="A758" s="30"/>
      <c r="B758" s="180"/>
      <c r="C758" s="152" t="s">
        <v>2</v>
      </c>
      <c r="D758" s="148" t="str">
        <f>$D$22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758" s="13">
        <v>2528.7</v>
      </c>
      <c r="F758" s="13">
        <v>2934.3</v>
      </c>
      <c r="G758" s="13">
        <v>2934.3</v>
      </c>
      <c r="H758" s="62">
        <f t="shared" si="83"/>
        <v>100</v>
      </c>
    </row>
    <row r="759" spans="1:8" ht="27" customHeight="1">
      <c r="A759" s="30"/>
      <c r="B759" s="180"/>
      <c r="C759" s="152" t="s">
        <v>3</v>
      </c>
      <c r="D759" s="148" t="s">
        <v>153</v>
      </c>
      <c r="E759" s="13">
        <v>224.9</v>
      </c>
      <c r="F759" s="62">
        <v>266.8</v>
      </c>
      <c r="G759" s="62">
        <v>266.8</v>
      </c>
      <c r="H759" s="62">
        <f t="shared" si="83"/>
        <v>100</v>
      </c>
    </row>
    <row r="760" spans="1:8" ht="13.5" customHeight="1">
      <c r="A760" s="23" t="s">
        <v>64</v>
      </c>
      <c r="B760" s="10"/>
      <c r="C760" s="23"/>
      <c r="D760" s="50" t="s">
        <v>50</v>
      </c>
      <c r="E760" s="14">
        <f>E761+E780</f>
        <v>48677.6</v>
      </c>
      <c r="F760" s="14">
        <f>F761+F780</f>
        <v>75714.59999999999</v>
      </c>
      <c r="G760" s="14">
        <f>G761+G780</f>
        <v>43878.7</v>
      </c>
      <c r="H760" s="60">
        <f t="shared" si="83"/>
        <v>57.95275944137591</v>
      </c>
    </row>
    <row r="761" spans="1:8" s="87" customFormat="1" ht="13.5">
      <c r="A761" s="144" t="s">
        <v>481</v>
      </c>
      <c r="B761" s="149"/>
      <c r="C761" s="223"/>
      <c r="D761" s="267" t="s">
        <v>482</v>
      </c>
      <c r="E761" s="116">
        <f aca="true" t="shared" si="87" ref="E761:G762">E762</f>
        <v>44438.7</v>
      </c>
      <c r="F761" s="116">
        <f t="shared" si="87"/>
        <v>71485.4</v>
      </c>
      <c r="G761" s="116">
        <f t="shared" si="87"/>
        <v>39659.5</v>
      </c>
      <c r="H761" s="80">
        <f t="shared" si="83"/>
        <v>55.47916077968369</v>
      </c>
    </row>
    <row r="762" spans="1:8" s="8" customFormat="1" ht="40.5" customHeight="1">
      <c r="A762" s="268"/>
      <c r="B762" s="141" t="s">
        <v>343</v>
      </c>
      <c r="C762" s="149"/>
      <c r="D762" s="221" t="s">
        <v>344</v>
      </c>
      <c r="E762" s="44">
        <f t="shared" si="87"/>
        <v>44438.7</v>
      </c>
      <c r="F762" s="44">
        <f t="shared" si="87"/>
        <v>71485.4</v>
      </c>
      <c r="G762" s="44">
        <f t="shared" si="87"/>
        <v>39659.5</v>
      </c>
      <c r="H762" s="60">
        <f>G762/F762*100</f>
        <v>55.47916077968369</v>
      </c>
    </row>
    <row r="763" spans="1:8" s="9" customFormat="1" ht="27">
      <c r="A763" s="268"/>
      <c r="B763" s="144" t="s">
        <v>483</v>
      </c>
      <c r="C763" s="144"/>
      <c r="D763" s="241" t="s">
        <v>484</v>
      </c>
      <c r="E763" s="116">
        <f>E764+E767+E770+E772+E775</f>
        <v>44438.7</v>
      </c>
      <c r="F763" s="116">
        <f>F764+F767+F770+F772+F775</f>
        <v>71485.4</v>
      </c>
      <c r="G763" s="116">
        <f>G764+G767+G770+G772+G775</f>
        <v>39659.5</v>
      </c>
      <c r="H763" s="61">
        <f>G763/F763*100</f>
        <v>55.47916077968369</v>
      </c>
    </row>
    <row r="764" spans="1:8" s="9" customFormat="1" ht="54" customHeight="1">
      <c r="A764" s="268"/>
      <c r="B764" s="149" t="s">
        <v>485</v>
      </c>
      <c r="C764" s="149"/>
      <c r="D764" s="158" t="s">
        <v>486</v>
      </c>
      <c r="E764" s="46">
        <f aca="true" t="shared" si="88" ref="E764:G765">E765</f>
        <v>8455.4</v>
      </c>
      <c r="F764" s="46">
        <f t="shared" si="88"/>
        <v>7476.9</v>
      </c>
      <c r="G764" s="46">
        <f t="shared" si="88"/>
        <v>7476.9</v>
      </c>
      <c r="H764" s="62">
        <f>G764/F764*100</f>
        <v>100</v>
      </c>
    </row>
    <row r="765" spans="1:8" s="9" customFormat="1" ht="40.5" customHeight="1">
      <c r="A765" s="268"/>
      <c r="B765" s="156" t="s">
        <v>487</v>
      </c>
      <c r="C765" s="269"/>
      <c r="D765" s="158" t="s">
        <v>488</v>
      </c>
      <c r="E765" s="46">
        <f t="shared" si="88"/>
        <v>8455.4</v>
      </c>
      <c r="F765" s="46">
        <f t="shared" si="88"/>
        <v>7476.9</v>
      </c>
      <c r="G765" s="46">
        <f t="shared" si="88"/>
        <v>7476.9</v>
      </c>
      <c r="H765" s="62">
        <f>G765/F765*100</f>
        <v>100</v>
      </c>
    </row>
    <row r="766" spans="1:8" s="8" customFormat="1" ht="40.5" customHeight="1">
      <c r="A766" s="268"/>
      <c r="B766" s="156"/>
      <c r="C766" s="149" t="s">
        <v>8</v>
      </c>
      <c r="D766" s="158" t="s">
        <v>9</v>
      </c>
      <c r="E766" s="46">
        <v>8455.4</v>
      </c>
      <c r="F766" s="16">
        <v>7476.9</v>
      </c>
      <c r="G766" s="16">
        <v>7476.9</v>
      </c>
      <c r="H766" s="62">
        <f t="shared" si="83"/>
        <v>100</v>
      </c>
    </row>
    <row r="767" spans="1:8" s="9" customFormat="1" ht="54" customHeight="1">
      <c r="A767" s="268"/>
      <c r="B767" s="156" t="s">
        <v>489</v>
      </c>
      <c r="C767" s="149"/>
      <c r="D767" s="242" t="s">
        <v>490</v>
      </c>
      <c r="E767" s="46">
        <f>E769+E768</f>
        <v>4747.7</v>
      </c>
      <c r="F767" s="46">
        <f>F769+F768</f>
        <v>3378.5</v>
      </c>
      <c r="G767" s="46">
        <f>G769+G768</f>
        <v>3241.6</v>
      </c>
      <c r="H767" s="62">
        <f t="shared" si="83"/>
        <v>95.94790587538849</v>
      </c>
    </row>
    <row r="768" spans="1:8" s="9" customFormat="1" ht="27" customHeight="1">
      <c r="A768" s="268"/>
      <c r="B768" s="156"/>
      <c r="C768" s="149" t="s">
        <v>3</v>
      </c>
      <c r="D768" s="242" t="s">
        <v>153</v>
      </c>
      <c r="E768" s="46">
        <v>4035</v>
      </c>
      <c r="F768" s="16">
        <v>3378.5</v>
      </c>
      <c r="G768" s="16">
        <v>3241.6</v>
      </c>
      <c r="H768" s="62">
        <f t="shared" si="83"/>
        <v>95.94790587538849</v>
      </c>
    </row>
    <row r="769" spans="1:8" s="9" customFormat="1" ht="40.5" customHeight="1">
      <c r="A769" s="268"/>
      <c r="B769" s="156"/>
      <c r="C769" s="149" t="s">
        <v>8</v>
      </c>
      <c r="D769" s="158" t="s">
        <v>9</v>
      </c>
      <c r="E769" s="46">
        <v>712.7</v>
      </c>
      <c r="F769" s="62">
        <v>0</v>
      </c>
      <c r="G769" s="62">
        <v>0</v>
      </c>
      <c r="H769" s="62"/>
    </row>
    <row r="770" spans="1:8" s="9" customFormat="1" ht="27" customHeight="1">
      <c r="A770" s="268"/>
      <c r="B770" s="156" t="s">
        <v>491</v>
      </c>
      <c r="C770" s="149"/>
      <c r="D770" s="242" t="s">
        <v>492</v>
      </c>
      <c r="E770" s="46">
        <f>E771</f>
        <v>500</v>
      </c>
      <c r="F770" s="46">
        <f>F771</f>
        <v>500</v>
      </c>
      <c r="G770" s="46">
        <f>G771</f>
        <v>499.3</v>
      </c>
      <c r="H770" s="62">
        <f t="shared" si="83"/>
        <v>99.86</v>
      </c>
    </row>
    <row r="771" spans="1:8" s="9" customFormat="1" ht="27" customHeight="1">
      <c r="A771" s="268"/>
      <c r="B771" s="156"/>
      <c r="C771" s="149" t="s">
        <v>3</v>
      </c>
      <c r="D771" s="242" t="s">
        <v>153</v>
      </c>
      <c r="E771" s="46">
        <v>500</v>
      </c>
      <c r="F771" s="16">
        <v>500</v>
      </c>
      <c r="G771" s="16">
        <v>499.3</v>
      </c>
      <c r="H771" s="62">
        <f t="shared" si="83"/>
        <v>99.86</v>
      </c>
    </row>
    <row r="772" spans="1:8" s="9" customFormat="1" ht="40.5" customHeight="1">
      <c r="A772" s="268"/>
      <c r="B772" s="156" t="s">
        <v>493</v>
      </c>
      <c r="C772" s="149"/>
      <c r="D772" s="239" t="s">
        <v>336</v>
      </c>
      <c r="E772" s="46">
        <f>E774+E773</f>
        <v>1900</v>
      </c>
      <c r="F772" s="46">
        <f>F774+F773</f>
        <v>3250</v>
      </c>
      <c r="G772" s="46">
        <f>G774+G773</f>
        <v>2799.2</v>
      </c>
      <c r="H772" s="62">
        <f t="shared" si="83"/>
        <v>86.12923076923077</v>
      </c>
    </row>
    <row r="773" spans="1:8" s="9" customFormat="1" ht="30" customHeight="1">
      <c r="A773" s="268"/>
      <c r="B773" s="156"/>
      <c r="C773" s="149" t="s">
        <v>3</v>
      </c>
      <c r="D773" s="242" t="s">
        <v>153</v>
      </c>
      <c r="E773" s="46">
        <v>700</v>
      </c>
      <c r="F773" s="62">
        <v>0</v>
      </c>
      <c r="G773" s="62">
        <v>0</v>
      </c>
      <c r="H773" s="62"/>
    </row>
    <row r="774" spans="1:8" s="9" customFormat="1" ht="40.5" customHeight="1">
      <c r="A774" s="268"/>
      <c r="B774" s="156"/>
      <c r="C774" s="149" t="s">
        <v>8</v>
      </c>
      <c r="D774" s="158" t="s">
        <v>9</v>
      </c>
      <c r="E774" s="46">
        <v>1200</v>
      </c>
      <c r="F774" s="16">
        <v>3250</v>
      </c>
      <c r="G774" s="16">
        <v>2799.2</v>
      </c>
      <c r="H774" s="62">
        <f t="shared" si="83"/>
        <v>86.12923076923077</v>
      </c>
    </row>
    <row r="775" spans="1:8" s="9" customFormat="1" ht="27" customHeight="1">
      <c r="A775" s="268"/>
      <c r="B775" s="149" t="s">
        <v>494</v>
      </c>
      <c r="C775" s="149"/>
      <c r="D775" s="158" t="s">
        <v>252</v>
      </c>
      <c r="E775" s="16">
        <f>E776+E778</f>
        <v>28835.6</v>
      </c>
      <c r="F775" s="16">
        <f>F776+F778</f>
        <v>56880</v>
      </c>
      <c r="G775" s="16">
        <f>G776+G778</f>
        <v>25642.5</v>
      </c>
      <c r="H775" s="62">
        <f t="shared" si="83"/>
        <v>45.08175105485232</v>
      </c>
    </row>
    <row r="776" spans="1:8" s="9" customFormat="1" ht="27" customHeight="1">
      <c r="A776" s="268"/>
      <c r="B776" s="149" t="s">
        <v>495</v>
      </c>
      <c r="C776" s="149"/>
      <c r="D776" s="254" t="s">
        <v>496</v>
      </c>
      <c r="E776" s="16">
        <f aca="true" t="shared" si="89" ref="E776:G778">E777</f>
        <v>28835.6</v>
      </c>
      <c r="F776" s="16">
        <f t="shared" si="89"/>
        <v>55226.3</v>
      </c>
      <c r="G776" s="16">
        <f t="shared" si="89"/>
        <v>25642.5</v>
      </c>
      <c r="H776" s="62">
        <f t="shared" si="83"/>
        <v>46.431682006580196</v>
      </c>
    </row>
    <row r="777" spans="1:8" s="9" customFormat="1" ht="54" customHeight="1">
      <c r="A777" s="268"/>
      <c r="B777" s="149"/>
      <c r="C777" s="149" t="s">
        <v>10</v>
      </c>
      <c r="D777" s="139" t="s">
        <v>248</v>
      </c>
      <c r="E777" s="16">
        <v>28835.6</v>
      </c>
      <c r="F777" s="62">
        <v>55226.3</v>
      </c>
      <c r="G777" s="62">
        <v>25642.5</v>
      </c>
      <c r="H777" s="62">
        <f t="shared" si="83"/>
        <v>46.431682006580196</v>
      </c>
    </row>
    <row r="778" spans="1:8" s="9" customFormat="1" ht="46.5" customHeight="1">
      <c r="A778" s="268"/>
      <c r="B778" s="149" t="s">
        <v>642</v>
      </c>
      <c r="C778" s="149"/>
      <c r="D778" s="254" t="s">
        <v>643</v>
      </c>
      <c r="E778" s="16">
        <f t="shared" si="89"/>
        <v>0</v>
      </c>
      <c r="F778" s="16">
        <f t="shared" si="89"/>
        <v>1653.7</v>
      </c>
      <c r="G778" s="16">
        <f t="shared" si="89"/>
        <v>0</v>
      </c>
      <c r="H778" s="62">
        <f>G778/F778*100</f>
        <v>0</v>
      </c>
    </row>
    <row r="779" spans="1:8" s="9" customFormat="1" ht="54" customHeight="1">
      <c r="A779" s="268"/>
      <c r="B779" s="149"/>
      <c r="C779" s="149" t="s">
        <v>10</v>
      </c>
      <c r="D779" s="139" t="s">
        <v>248</v>
      </c>
      <c r="E779" s="16">
        <v>0</v>
      </c>
      <c r="F779" s="62">
        <v>1653.7</v>
      </c>
      <c r="G779" s="62">
        <v>0</v>
      </c>
      <c r="H779" s="62">
        <f>G779/F779*100</f>
        <v>0</v>
      </c>
    </row>
    <row r="780" spans="1:8" s="9" customFormat="1" ht="27">
      <c r="A780" s="30" t="s">
        <v>71</v>
      </c>
      <c r="B780" s="149"/>
      <c r="C780" s="149"/>
      <c r="D780" s="255" t="s">
        <v>497</v>
      </c>
      <c r="E780" s="116">
        <f>E781</f>
        <v>4238.900000000001</v>
      </c>
      <c r="F780" s="116">
        <f aca="true" t="shared" si="90" ref="F780:G782">F781</f>
        <v>4229.2</v>
      </c>
      <c r="G780" s="116">
        <f t="shared" si="90"/>
        <v>4219.2</v>
      </c>
      <c r="H780" s="61">
        <f t="shared" si="83"/>
        <v>99.76354866168543</v>
      </c>
    </row>
    <row r="781" spans="1:8" s="9" customFormat="1" ht="13.5" customHeight="1">
      <c r="A781" s="20"/>
      <c r="B781" s="141" t="s">
        <v>146</v>
      </c>
      <c r="C781" s="149"/>
      <c r="D781" s="174" t="s">
        <v>147</v>
      </c>
      <c r="E781" s="44">
        <f>E782</f>
        <v>4238.900000000001</v>
      </c>
      <c r="F781" s="44">
        <f t="shared" si="90"/>
        <v>4229.2</v>
      </c>
      <c r="G781" s="44">
        <f t="shared" si="90"/>
        <v>4219.2</v>
      </c>
      <c r="H781" s="60">
        <f t="shared" si="83"/>
        <v>99.76354866168543</v>
      </c>
    </row>
    <row r="782" spans="1:8" s="117" customFormat="1" ht="27">
      <c r="A782" s="30"/>
      <c r="B782" s="144" t="s">
        <v>148</v>
      </c>
      <c r="C782" s="144"/>
      <c r="D782" s="255" t="s">
        <v>149</v>
      </c>
      <c r="E782" s="116">
        <f>E783</f>
        <v>4238.900000000001</v>
      </c>
      <c r="F782" s="116">
        <f t="shared" si="90"/>
        <v>4229.2</v>
      </c>
      <c r="G782" s="116">
        <f t="shared" si="90"/>
        <v>4219.2</v>
      </c>
      <c r="H782" s="61">
        <f t="shared" si="83"/>
        <v>99.76354866168543</v>
      </c>
    </row>
    <row r="783" spans="1:8" s="9" customFormat="1" ht="13.5" customHeight="1">
      <c r="A783" s="20"/>
      <c r="B783" s="149" t="s">
        <v>152</v>
      </c>
      <c r="C783" s="149"/>
      <c r="D783" s="242" t="s">
        <v>21</v>
      </c>
      <c r="E783" s="46">
        <f>E784+E785+E786</f>
        <v>4238.900000000001</v>
      </c>
      <c r="F783" s="46">
        <f>F784+F785+F786</f>
        <v>4229.2</v>
      </c>
      <c r="G783" s="46">
        <f>G784+G785+G786</f>
        <v>4219.2</v>
      </c>
      <c r="H783" s="62">
        <f t="shared" si="83"/>
        <v>99.76354866168543</v>
      </c>
    </row>
    <row r="784" spans="1:8" ht="81" customHeight="1">
      <c r="A784" s="30"/>
      <c r="B784" s="149"/>
      <c r="C784" s="149" t="s">
        <v>2</v>
      </c>
      <c r="D784" s="148" t="str">
        <f>$D$22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784" s="46">
        <v>3688.6</v>
      </c>
      <c r="F784" s="62">
        <v>3725.8</v>
      </c>
      <c r="G784" s="62">
        <v>3725</v>
      </c>
      <c r="H784" s="62">
        <f t="shared" si="83"/>
        <v>99.97852810134735</v>
      </c>
    </row>
    <row r="785" spans="1:8" ht="27" customHeight="1">
      <c r="A785" s="30"/>
      <c r="B785" s="149"/>
      <c r="C785" s="149" t="s">
        <v>3</v>
      </c>
      <c r="D785" s="242" t="s">
        <v>153</v>
      </c>
      <c r="E785" s="46">
        <v>549.7</v>
      </c>
      <c r="F785" s="13">
        <v>503.4</v>
      </c>
      <c r="G785" s="13">
        <v>494.2</v>
      </c>
      <c r="H785" s="62">
        <f t="shared" si="83"/>
        <v>98.17242749304728</v>
      </c>
    </row>
    <row r="786" spans="1:8" ht="13.5">
      <c r="A786" s="30"/>
      <c r="B786" s="149"/>
      <c r="C786" s="149" t="s">
        <v>4</v>
      </c>
      <c r="D786" s="148" t="s">
        <v>5</v>
      </c>
      <c r="E786" s="46">
        <v>0.6</v>
      </c>
      <c r="F786" s="62">
        <v>0</v>
      </c>
      <c r="G786" s="62">
        <v>0</v>
      </c>
      <c r="H786" s="62"/>
    </row>
    <row r="787" spans="1:8" s="68" customFormat="1" ht="25.5">
      <c r="A787" s="66" t="s">
        <v>51</v>
      </c>
      <c r="B787" s="71"/>
      <c r="C787" s="66"/>
      <c r="D787" s="93" t="s">
        <v>118</v>
      </c>
      <c r="E787" s="72">
        <f>E788</f>
        <v>1741.2</v>
      </c>
      <c r="F787" s="72">
        <f aca="true" t="shared" si="91" ref="F787:G791">F788</f>
        <v>0</v>
      </c>
      <c r="G787" s="72">
        <f t="shared" si="91"/>
        <v>0</v>
      </c>
      <c r="H787" s="60"/>
    </row>
    <row r="788" spans="1:8" ht="27">
      <c r="A788" s="30" t="s">
        <v>52</v>
      </c>
      <c r="B788" s="141"/>
      <c r="C788" s="142"/>
      <c r="D788" s="143" t="s">
        <v>498</v>
      </c>
      <c r="E788" s="116">
        <f>E789</f>
        <v>1741.2</v>
      </c>
      <c r="F788" s="116">
        <f t="shared" si="91"/>
        <v>0</v>
      </c>
      <c r="G788" s="116">
        <f t="shared" si="91"/>
        <v>0</v>
      </c>
      <c r="H788" s="61"/>
    </row>
    <row r="789" spans="1:8" ht="13.5">
      <c r="A789" s="30"/>
      <c r="B789" s="141" t="s">
        <v>146</v>
      </c>
      <c r="C789" s="144"/>
      <c r="D789" s="145" t="s">
        <v>147</v>
      </c>
      <c r="E789" s="44">
        <f>E790</f>
        <v>1741.2</v>
      </c>
      <c r="F789" s="44">
        <f t="shared" si="91"/>
        <v>0</v>
      </c>
      <c r="G789" s="44">
        <f t="shared" si="91"/>
        <v>0</v>
      </c>
      <c r="H789" s="60"/>
    </row>
    <row r="790" spans="1:8" s="117" customFormat="1" ht="27">
      <c r="A790" s="30"/>
      <c r="B790" s="144" t="s">
        <v>499</v>
      </c>
      <c r="C790" s="165"/>
      <c r="D790" s="166" t="s">
        <v>49</v>
      </c>
      <c r="E790" s="116">
        <f>E791</f>
        <v>1741.2</v>
      </c>
      <c r="F790" s="116">
        <f t="shared" si="91"/>
        <v>0</v>
      </c>
      <c r="G790" s="116">
        <f t="shared" si="91"/>
        <v>0</v>
      </c>
      <c r="H790" s="61"/>
    </row>
    <row r="791" spans="1:8" ht="13.5">
      <c r="A791" s="30"/>
      <c r="B791" s="156" t="s">
        <v>500</v>
      </c>
      <c r="C791" s="156"/>
      <c r="D791" s="159" t="s">
        <v>62</v>
      </c>
      <c r="E791" s="46">
        <f>E792</f>
        <v>1741.2</v>
      </c>
      <c r="F791" s="46">
        <f t="shared" si="91"/>
        <v>0</v>
      </c>
      <c r="G791" s="46">
        <f t="shared" si="91"/>
        <v>0</v>
      </c>
      <c r="H791" s="62"/>
    </row>
    <row r="792" spans="1:8" ht="27" customHeight="1">
      <c r="A792" s="30"/>
      <c r="B792" s="156"/>
      <c r="C792" s="156" t="s">
        <v>11</v>
      </c>
      <c r="D792" s="239" t="s">
        <v>501</v>
      </c>
      <c r="E792" s="13">
        <v>1741.2</v>
      </c>
      <c r="F792" s="62">
        <v>0</v>
      </c>
      <c r="G792" s="62">
        <v>0</v>
      </c>
      <c r="H792" s="62"/>
    </row>
    <row r="793" spans="1:8" ht="51">
      <c r="A793" s="23" t="s">
        <v>12</v>
      </c>
      <c r="B793" s="10"/>
      <c r="C793" s="23"/>
      <c r="D793" s="51" t="s">
        <v>13</v>
      </c>
      <c r="E793" s="14">
        <f aca="true" t="shared" si="92" ref="E793:G794">E794</f>
        <v>0</v>
      </c>
      <c r="F793" s="14">
        <f t="shared" si="92"/>
        <v>89818.3</v>
      </c>
      <c r="G793" s="14">
        <f t="shared" si="92"/>
        <v>89818.3</v>
      </c>
      <c r="H793" s="62">
        <f t="shared" si="83"/>
        <v>100</v>
      </c>
    </row>
    <row r="794" spans="1:8" ht="27">
      <c r="A794" s="30" t="s">
        <v>14</v>
      </c>
      <c r="B794" s="10"/>
      <c r="C794" s="21"/>
      <c r="D794" s="3" t="s">
        <v>15</v>
      </c>
      <c r="E794" s="15">
        <f>E795</f>
        <v>0</v>
      </c>
      <c r="F794" s="15">
        <f t="shared" si="92"/>
        <v>89818.3</v>
      </c>
      <c r="G794" s="15">
        <f t="shared" si="92"/>
        <v>89818.3</v>
      </c>
      <c r="H794" s="62">
        <f t="shared" si="83"/>
        <v>100</v>
      </c>
    </row>
    <row r="795" spans="1:8" ht="27" customHeight="1">
      <c r="A795" s="30"/>
      <c r="B795" s="141" t="s">
        <v>435</v>
      </c>
      <c r="C795" s="144"/>
      <c r="D795" s="221" t="s">
        <v>436</v>
      </c>
      <c r="E795" s="104">
        <f>E796+E805</f>
        <v>0</v>
      </c>
      <c r="F795" s="104">
        <f>F796+F805</f>
        <v>89818.3</v>
      </c>
      <c r="G795" s="104">
        <f>G796+G805</f>
        <v>89818.3</v>
      </c>
      <c r="H795" s="60">
        <f t="shared" si="83"/>
        <v>100</v>
      </c>
    </row>
    <row r="796" spans="1:8" ht="27">
      <c r="A796" s="30"/>
      <c r="B796" s="144" t="s">
        <v>437</v>
      </c>
      <c r="C796" s="165"/>
      <c r="D796" s="182" t="s">
        <v>438</v>
      </c>
      <c r="E796" s="43">
        <f>E797+E799+E801+E803</f>
        <v>0</v>
      </c>
      <c r="F796" s="43">
        <f>F797+F799+F801+F803</f>
        <v>82240.7</v>
      </c>
      <c r="G796" s="43">
        <f>G797+G799+G801+G803</f>
        <v>82240.7</v>
      </c>
      <c r="H796" s="61">
        <f aca="true" t="shared" si="93" ref="H796:H802">G796/F796*100</f>
        <v>100</v>
      </c>
    </row>
    <row r="797" spans="1:8" ht="40.5" customHeight="1">
      <c r="A797" s="30"/>
      <c r="B797" s="149" t="s">
        <v>529</v>
      </c>
      <c r="C797" s="150"/>
      <c r="D797" s="264" t="s">
        <v>296</v>
      </c>
      <c r="E797" s="45">
        <f>E798</f>
        <v>0</v>
      </c>
      <c r="F797" s="45">
        <f>F798</f>
        <v>2111.4</v>
      </c>
      <c r="G797" s="45">
        <f>G798</f>
        <v>2111.4</v>
      </c>
      <c r="H797" s="62">
        <f t="shared" si="93"/>
        <v>100</v>
      </c>
    </row>
    <row r="798" spans="1:8" ht="13.5" customHeight="1">
      <c r="A798" s="30"/>
      <c r="B798" s="149"/>
      <c r="C798" s="149" t="s">
        <v>578</v>
      </c>
      <c r="D798" s="184" t="s">
        <v>579</v>
      </c>
      <c r="E798" s="46">
        <v>0</v>
      </c>
      <c r="F798" s="16">
        <v>2111.4</v>
      </c>
      <c r="G798" s="16">
        <v>2111.4</v>
      </c>
      <c r="H798" s="62">
        <f t="shared" si="93"/>
        <v>100</v>
      </c>
    </row>
    <row r="799" spans="1:8" ht="40.5" customHeight="1">
      <c r="A799" s="30"/>
      <c r="B799" s="149" t="s">
        <v>439</v>
      </c>
      <c r="C799" s="150"/>
      <c r="D799" s="243" t="s">
        <v>440</v>
      </c>
      <c r="E799" s="45">
        <f>E800</f>
        <v>0</v>
      </c>
      <c r="F799" s="45">
        <f>F800</f>
        <v>59505.2</v>
      </c>
      <c r="G799" s="45">
        <f>G800</f>
        <v>59505.2</v>
      </c>
      <c r="H799" s="62">
        <f t="shared" si="93"/>
        <v>100</v>
      </c>
    </row>
    <row r="800" spans="1:8" ht="13.5" customHeight="1">
      <c r="A800" s="30"/>
      <c r="B800" s="149"/>
      <c r="C800" s="149" t="s">
        <v>578</v>
      </c>
      <c r="D800" s="184" t="s">
        <v>580</v>
      </c>
      <c r="E800" s="45">
        <v>0</v>
      </c>
      <c r="F800" s="62">
        <v>59505.2</v>
      </c>
      <c r="G800" s="62">
        <v>59505.2</v>
      </c>
      <c r="H800" s="62">
        <f t="shared" si="93"/>
        <v>100</v>
      </c>
    </row>
    <row r="801" spans="1:8" ht="54" customHeight="1">
      <c r="A801" s="30"/>
      <c r="B801" s="149" t="s">
        <v>445</v>
      </c>
      <c r="C801" s="149"/>
      <c r="D801" s="243" t="s">
        <v>446</v>
      </c>
      <c r="E801" s="13">
        <f>E802</f>
        <v>0</v>
      </c>
      <c r="F801" s="13">
        <f>F802</f>
        <v>10640.9</v>
      </c>
      <c r="G801" s="13">
        <f>G802</f>
        <v>10640.9</v>
      </c>
      <c r="H801" s="62">
        <f t="shared" si="93"/>
        <v>100</v>
      </c>
    </row>
    <row r="802" spans="1:8" ht="13.5" customHeight="1">
      <c r="A802" s="30"/>
      <c r="B802" s="149"/>
      <c r="C802" s="149" t="s">
        <v>578</v>
      </c>
      <c r="D802" s="184" t="s">
        <v>580</v>
      </c>
      <c r="E802" s="13">
        <v>0</v>
      </c>
      <c r="F802" s="16">
        <v>10640.9</v>
      </c>
      <c r="G802" s="16">
        <v>10640.9</v>
      </c>
      <c r="H802" s="62">
        <f t="shared" si="93"/>
        <v>100</v>
      </c>
    </row>
    <row r="803" spans="1:8" ht="75" customHeight="1">
      <c r="A803" s="30"/>
      <c r="B803" s="149" t="s">
        <v>540</v>
      </c>
      <c r="C803" s="149"/>
      <c r="D803" s="243" t="s">
        <v>541</v>
      </c>
      <c r="E803" s="13">
        <f>E804</f>
        <v>0</v>
      </c>
      <c r="F803" s="13">
        <f>F804</f>
        <v>9983.2</v>
      </c>
      <c r="G803" s="13">
        <f>G804</f>
        <v>9983.2</v>
      </c>
      <c r="H803" s="62">
        <f>G803/F803*100</f>
        <v>100</v>
      </c>
    </row>
    <row r="804" spans="1:8" ht="13.5" customHeight="1">
      <c r="A804" s="30"/>
      <c r="B804" s="149"/>
      <c r="C804" s="149" t="s">
        <v>578</v>
      </c>
      <c r="D804" s="184" t="s">
        <v>580</v>
      </c>
      <c r="E804" s="13">
        <v>0</v>
      </c>
      <c r="F804" s="16">
        <v>9983.2</v>
      </c>
      <c r="G804" s="16">
        <v>9983.2</v>
      </c>
      <c r="H804" s="62">
        <f>G804/F804*100</f>
        <v>100</v>
      </c>
    </row>
    <row r="805" spans="1:8" ht="81">
      <c r="A805" s="30"/>
      <c r="B805" s="144" t="s">
        <v>441</v>
      </c>
      <c r="C805" s="165"/>
      <c r="D805" s="182" t="s">
        <v>442</v>
      </c>
      <c r="E805" s="43">
        <f aca="true" t="shared" si="94" ref="E805:G806">E806</f>
        <v>0</v>
      </c>
      <c r="F805" s="43">
        <f t="shared" si="94"/>
        <v>7577.6</v>
      </c>
      <c r="G805" s="43">
        <f t="shared" si="94"/>
        <v>7577.6</v>
      </c>
      <c r="H805" s="61">
        <f t="shared" si="83"/>
        <v>100</v>
      </c>
    </row>
    <row r="806" spans="1:8" ht="27" customHeight="1">
      <c r="A806" s="30"/>
      <c r="B806" s="149" t="s">
        <v>443</v>
      </c>
      <c r="C806" s="150"/>
      <c r="D806" s="264" t="s">
        <v>444</v>
      </c>
      <c r="E806" s="45">
        <f t="shared" si="94"/>
        <v>0</v>
      </c>
      <c r="F806" s="45">
        <f t="shared" si="94"/>
        <v>7577.6</v>
      </c>
      <c r="G806" s="45">
        <f t="shared" si="94"/>
        <v>7577.6</v>
      </c>
      <c r="H806" s="62">
        <f t="shared" si="83"/>
        <v>100</v>
      </c>
    </row>
    <row r="807" spans="1:8" ht="13.5" customHeight="1">
      <c r="A807" s="30"/>
      <c r="B807" s="149"/>
      <c r="C807" s="149" t="s">
        <v>578</v>
      </c>
      <c r="D807" s="184" t="s">
        <v>580</v>
      </c>
      <c r="E807" s="46">
        <v>0</v>
      </c>
      <c r="F807" s="16">
        <v>7577.6</v>
      </c>
      <c r="G807" s="16">
        <v>7577.6</v>
      </c>
      <c r="H807" s="62">
        <f t="shared" si="83"/>
        <v>100</v>
      </c>
    </row>
    <row r="808" spans="1:8" ht="13.5" customHeight="1">
      <c r="A808" s="35"/>
      <c r="B808" s="10"/>
      <c r="C808" s="35"/>
      <c r="D808" s="53" t="s">
        <v>20</v>
      </c>
      <c r="E808" s="54">
        <f>E656+E603+E561+E327+E314+E227+E133+E116+E12+E760+E787+E793</f>
        <v>4450479.3999999985</v>
      </c>
      <c r="F808" s="54">
        <f>F656+F603+F561+F327+F314+F227+F133+F116+F12+F760+F787+F793</f>
        <v>7767074.899999999</v>
      </c>
      <c r="G808" s="54">
        <f>G656+G603+G561+G327+G314+G227+G133+G116+G12+G760+G787+G793</f>
        <v>3902675.1</v>
      </c>
      <c r="H808" s="64">
        <f>G808/F808*100</f>
        <v>50.246394559681676</v>
      </c>
    </row>
    <row r="809" spans="1:4" ht="12.75">
      <c r="A809" s="36"/>
      <c r="B809" s="19"/>
      <c r="C809" s="36"/>
      <c r="D809" s="7"/>
    </row>
    <row r="810" spans="1:8" ht="13.5" customHeight="1">
      <c r="A810" s="37"/>
      <c r="B810" s="38"/>
      <c r="C810" s="37"/>
      <c r="D810" s="52" t="s">
        <v>135</v>
      </c>
      <c r="E810" s="58">
        <f>4309638.4-E808</f>
        <v>-140840.99999999814</v>
      </c>
      <c r="F810" s="58">
        <f>7067525.8-F808</f>
        <v>-699549.0999999996</v>
      </c>
      <c r="G810" s="58">
        <f>3786056.4-G808</f>
        <v>-116618.70000000019</v>
      </c>
      <c r="H810" s="65"/>
    </row>
    <row r="811" spans="1:4" ht="12.75">
      <c r="A811" s="37"/>
      <c r="B811" s="38"/>
      <c r="C811" s="37"/>
      <c r="D811" s="40"/>
    </row>
    <row r="812" spans="1:4" ht="12.75">
      <c r="A812" s="37"/>
      <c r="B812" s="38"/>
      <c r="C812" s="37"/>
      <c r="D812" s="40"/>
    </row>
    <row r="813" spans="1:4" ht="12.75">
      <c r="A813" s="37"/>
      <c r="B813" s="38"/>
      <c r="C813" s="37"/>
      <c r="D813" s="40"/>
    </row>
    <row r="814" spans="1:4" ht="12.75">
      <c r="A814" s="37"/>
      <c r="B814" s="38"/>
      <c r="C814" s="37"/>
      <c r="D814" s="40"/>
    </row>
    <row r="815" spans="1:4" ht="12.75">
      <c r="A815" s="37"/>
      <c r="B815" s="38"/>
      <c r="C815" s="37"/>
      <c r="D815" s="40"/>
    </row>
    <row r="816" spans="1:4" ht="12.75">
      <c r="A816" s="37"/>
      <c r="B816" s="38"/>
      <c r="C816" s="37"/>
      <c r="D816" s="40"/>
    </row>
    <row r="817" spans="1:4" ht="12.75">
      <c r="A817" s="37"/>
      <c r="B817" s="38"/>
      <c r="C817" s="37"/>
      <c r="D817" s="40"/>
    </row>
    <row r="818" spans="1:4" ht="12.75">
      <c r="A818" s="37"/>
      <c r="B818" s="38"/>
      <c r="C818" s="37"/>
      <c r="D818" s="40"/>
    </row>
    <row r="819" spans="1:4" ht="12.75">
      <c r="A819" s="37"/>
      <c r="B819" s="38"/>
      <c r="C819" s="37"/>
      <c r="D819" s="40"/>
    </row>
    <row r="820" spans="1:4" ht="12.75">
      <c r="A820" s="37"/>
      <c r="B820" s="38"/>
      <c r="C820" s="37"/>
      <c r="D820" s="40"/>
    </row>
    <row r="821" spans="1:4" ht="12.75">
      <c r="A821" s="37"/>
      <c r="B821" s="38"/>
      <c r="C821" s="37"/>
      <c r="D821" s="40"/>
    </row>
    <row r="822" spans="1:4" ht="12.75">
      <c r="A822" s="37"/>
      <c r="B822" s="38"/>
      <c r="C822" s="37"/>
      <c r="D822" s="40"/>
    </row>
    <row r="823" spans="1:4" ht="12.75">
      <c r="A823" s="37"/>
      <c r="B823" s="38"/>
      <c r="C823" s="37"/>
      <c r="D823" s="40"/>
    </row>
    <row r="824" spans="1:4" ht="12.75">
      <c r="A824" s="37"/>
      <c r="B824" s="38"/>
      <c r="C824" s="37"/>
      <c r="D824" s="40"/>
    </row>
    <row r="825" spans="1:4" ht="12.75">
      <c r="A825" s="37"/>
      <c r="B825" s="38"/>
      <c r="C825" s="37"/>
      <c r="D825" s="40"/>
    </row>
    <row r="826" spans="1:4" ht="12.75">
      <c r="A826" s="37"/>
      <c r="B826" s="38"/>
      <c r="C826" s="37"/>
      <c r="D826" s="40"/>
    </row>
    <row r="827" spans="1:4" ht="12.75">
      <c r="A827" s="37"/>
      <c r="B827" s="38"/>
      <c r="C827" s="37"/>
      <c r="D827" s="40"/>
    </row>
    <row r="828" spans="1:4" ht="12.75">
      <c r="A828" s="37"/>
      <c r="B828" s="38"/>
      <c r="C828" s="37"/>
      <c r="D828" s="40"/>
    </row>
    <row r="829" spans="1:4" ht="12.75">
      <c r="A829" s="37"/>
      <c r="B829" s="38"/>
      <c r="C829" s="37"/>
      <c r="D829" s="40"/>
    </row>
    <row r="830" spans="1:4" ht="12.75">
      <c r="A830" s="37"/>
      <c r="B830" s="38"/>
      <c r="C830" s="37"/>
      <c r="D830" s="40"/>
    </row>
    <row r="831" spans="1:4" ht="12.75">
      <c r="A831" s="37"/>
      <c r="B831" s="38"/>
      <c r="C831" s="37"/>
      <c r="D831" s="40"/>
    </row>
    <row r="832" spans="1:4" ht="12.75">
      <c r="A832" s="37"/>
      <c r="B832" s="38"/>
      <c r="C832" s="37"/>
      <c r="D832" s="40"/>
    </row>
    <row r="833" spans="1:4" ht="12.75">
      <c r="A833" s="37"/>
      <c r="B833" s="38"/>
      <c r="C833" s="37"/>
      <c r="D833" s="40"/>
    </row>
    <row r="834" spans="1:4" ht="12.75">
      <c r="A834" s="37"/>
      <c r="B834" s="38"/>
      <c r="C834" s="37"/>
      <c r="D834" s="40"/>
    </row>
    <row r="835" spans="1:4" ht="12.75">
      <c r="A835" s="37"/>
      <c r="B835" s="38"/>
      <c r="C835" s="37"/>
      <c r="D835" s="40"/>
    </row>
    <row r="836" spans="1:4" ht="12.75">
      <c r="A836" s="37"/>
      <c r="B836" s="38"/>
      <c r="C836" s="37"/>
      <c r="D836" s="40"/>
    </row>
    <row r="837" spans="1:4" ht="12.75">
      <c r="A837" s="37"/>
      <c r="B837" s="38"/>
      <c r="C837" s="37"/>
      <c r="D837" s="40"/>
    </row>
    <row r="838" spans="1:4" ht="12.75">
      <c r="A838" s="37"/>
      <c r="B838" s="38"/>
      <c r="C838" s="37"/>
      <c r="D838" s="40"/>
    </row>
    <row r="839" spans="1:4" ht="12.75">
      <c r="A839" s="37"/>
      <c r="B839" s="38"/>
      <c r="C839" s="37"/>
      <c r="D839" s="40"/>
    </row>
    <row r="840" spans="1:4" ht="12.75">
      <c r="A840" s="37"/>
      <c r="B840" s="38"/>
      <c r="C840" s="37"/>
      <c r="D840" s="40"/>
    </row>
    <row r="841" spans="1:4" ht="12.75">
      <c r="A841" s="37"/>
      <c r="B841" s="38"/>
      <c r="C841" s="37"/>
      <c r="D841" s="40"/>
    </row>
    <row r="842" spans="1:4" ht="12.75">
      <c r="A842" s="37"/>
      <c r="B842" s="38"/>
      <c r="C842" s="37"/>
      <c r="D842" s="40"/>
    </row>
    <row r="843" spans="1:4" ht="12.75">
      <c r="A843" s="37"/>
      <c r="B843" s="38"/>
      <c r="C843" s="37"/>
      <c r="D843" s="40"/>
    </row>
    <row r="844" spans="1:4" ht="12.75">
      <c r="A844" s="37"/>
      <c r="B844" s="38"/>
      <c r="C844" s="37"/>
      <c r="D844" s="40"/>
    </row>
    <row r="845" spans="1:4" ht="12.75">
      <c r="A845" s="37"/>
      <c r="B845" s="38"/>
      <c r="C845" s="37"/>
      <c r="D845" s="40"/>
    </row>
    <row r="846" spans="1:4" ht="12.75">
      <c r="A846" s="37"/>
      <c r="B846" s="38"/>
      <c r="C846" s="37"/>
      <c r="D846" s="40"/>
    </row>
    <row r="847" spans="1:4" ht="12.75">
      <c r="A847" s="37"/>
      <c r="B847" s="38"/>
      <c r="C847" s="37"/>
      <c r="D847" s="40"/>
    </row>
    <row r="848" spans="1:4" ht="12.75">
      <c r="A848" s="37"/>
      <c r="B848" s="38"/>
      <c r="C848" s="37"/>
      <c r="D848" s="40"/>
    </row>
    <row r="849" spans="1:4" ht="12.75">
      <c r="A849" s="37"/>
      <c r="B849" s="38"/>
      <c r="C849" s="37"/>
      <c r="D849" s="40"/>
    </row>
    <row r="850" spans="1:4" ht="12.75">
      <c r="A850" s="37"/>
      <c r="B850" s="38"/>
      <c r="C850" s="37"/>
      <c r="D850" s="40"/>
    </row>
    <row r="851" spans="1:3" ht="12.75">
      <c r="A851" s="37"/>
      <c r="B851" s="38"/>
      <c r="C851" s="37"/>
    </row>
    <row r="852" ht="12.75">
      <c r="B852" s="38"/>
    </row>
    <row r="853" ht="12.75">
      <c r="B853" s="38"/>
    </row>
    <row r="854" ht="12.75">
      <c r="B854" s="38"/>
    </row>
    <row r="855" ht="12.75">
      <c r="B855" s="38"/>
    </row>
    <row r="856" ht="12.75">
      <c r="B856" s="38"/>
    </row>
    <row r="857" ht="12.75">
      <c r="B857" s="38"/>
    </row>
    <row r="858" ht="12.75">
      <c r="B858" s="38"/>
    </row>
    <row r="859" ht="12.75">
      <c r="B859" s="38"/>
    </row>
    <row r="860" ht="12.75">
      <c r="B860" s="38"/>
    </row>
    <row r="861" ht="12.75">
      <c r="B861" s="38"/>
    </row>
    <row r="862" ht="12.75">
      <c r="B862" s="38"/>
    </row>
    <row r="863" ht="12.75">
      <c r="B863" s="38"/>
    </row>
    <row r="864" ht="12.75">
      <c r="B864" s="38"/>
    </row>
    <row r="865" ht="12.75">
      <c r="B865" s="38"/>
    </row>
    <row r="866" ht="12.75">
      <c r="B866" s="38"/>
    </row>
    <row r="867" ht="12.75">
      <c r="B867" s="38"/>
    </row>
    <row r="868" ht="12.75">
      <c r="B868" s="38"/>
    </row>
    <row r="869" ht="12.75">
      <c r="B869" s="38"/>
    </row>
    <row r="870" ht="12.75">
      <c r="B870" s="38"/>
    </row>
    <row r="871" ht="12.75">
      <c r="B871" s="38"/>
    </row>
    <row r="872" ht="12.75">
      <c r="B872" s="38"/>
    </row>
    <row r="873" ht="12.75">
      <c r="B873" s="38"/>
    </row>
    <row r="874" ht="12.75">
      <c r="B874" s="38"/>
    </row>
    <row r="875" ht="12.75">
      <c r="B875" s="38"/>
    </row>
  </sheetData>
  <sheetProtection/>
  <autoFilter ref="C1:C875"/>
  <mergeCells count="10">
    <mergeCell ref="G10:G11"/>
    <mergeCell ref="H10:H11"/>
    <mergeCell ref="A10:A11"/>
    <mergeCell ref="B10:B11"/>
    <mergeCell ref="A7:H7"/>
    <mergeCell ref="C10:C11"/>
    <mergeCell ref="D10:D11"/>
    <mergeCell ref="E10:E11"/>
    <mergeCell ref="F10:F11"/>
    <mergeCell ref="A8:H8"/>
  </mergeCells>
  <printOptions/>
  <pageMargins left="0.7874015748031497" right="0.1968503937007874" top="0.1968503937007874" bottom="0.3937007874015748" header="0.11811023622047245" footer="0.11811023622047245"/>
  <pageSetup fitToHeight="0" fitToWidth="1" horizontalDpi="1200" verticalDpi="1200" orientation="portrait" paperSize="9" scale="90" r:id="rId1"/>
  <headerFooter alignWithMargins="0">
    <oddFooter>&amp;R&amp;P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303</dc:creator>
  <cp:keywords/>
  <dc:description/>
  <cp:lastModifiedBy>281</cp:lastModifiedBy>
  <cp:lastPrinted>2015-05-27T03:20:03Z</cp:lastPrinted>
  <dcterms:created xsi:type="dcterms:W3CDTF">2005-09-01T09:08:31Z</dcterms:created>
  <dcterms:modified xsi:type="dcterms:W3CDTF">2015-05-27T03:20:38Z</dcterms:modified>
  <cp:category/>
  <cp:version/>
  <cp:contentType/>
  <cp:contentStatus/>
</cp:coreProperties>
</file>