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635" yWindow="1845" windowWidth="21405" windowHeight="10320" activeTab="1"/>
  </bookViews>
  <sheets>
    <sheet name="Лист3" sheetId="3" r:id="rId1"/>
    <sheet name="Лист2 (3)" sheetId="5" r:id="rId2"/>
  </sheets>
  <definedNames>
    <definedName name="_xlnm.Print_Titles" localSheetId="1">'Лист2 (3)'!$7:$9</definedName>
  </definedNames>
  <calcPr calcId="144525"/>
</workbook>
</file>

<file path=xl/calcChain.xml><?xml version="1.0" encoding="utf-8"?>
<calcChain xmlns="http://schemas.openxmlformats.org/spreadsheetml/2006/main">
  <c r="F151" i="5" l="1"/>
  <c r="F152" i="5"/>
  <c r="F153" i="5"/>
  <c r="F155" i="5"/>
  <c r="F143" i="5"/>
  <c r="F139" i="5"/>
  <c r="F141" i="5"/>
  <c r="F133" i="5"/>
  <c r="F134" i="5"/>
  <c r="F135" i="5"/>
  <c r="F136" i="5"/>
  <c r="F122" i="5"/>
  <c r="F123" i="5"/>
  <c r="F124" i="5"/>
  <c r="F125" i="5"/>
  <c r="F126" i="5"/>
  <c r="F127" i="5"/>
  <c r="F129" i="5"/>
  <c r="F130" i="5"/>
  <c r="F113" i="5"/>
  <c r="F114" i="5"/>
  <c r="F115" i="5"/>
  <c r="F116" i="5"/>
  <c r="F117" i="5"/>
  <c r="F118" i="5"/>
  <c r="F119" i="5"/>
  <c r="F120" i="5"/>
  <c r="F121" i="5"/>
  <c r="F102" i="5"/>
  <c r="F103" i="5"/>
  <c r="F104" i="5"/>
  <c r="F105" i="5"/>
  <c r="F106" i="5"/>
  <c r="F107" i="5"/>
  <c r="F108" i="5"/>
  <c r="F109" i="5"/>
  <c r="F110" i="5"/>
  <c r="F111" i="5"/>
  <c r="F112" i="5"/>
  <c r="F92" i="5"/>
  <c r="F93" i="5"/>
  <c r="F94" i="5"/>
  <c r="F95" i="5"/>
  <c r="F96" i="5"/>
  <c r="F97" i="5"/>
  <c r="F98" i="5"/>
  <c r="F99" i="5"/>
  <c r="F91" i="5"/>
  <c r="F89" i="5"/>
  <c r="F70" i="5"/>
  <c r="F71" i="5"/>
  <c r="F72" i="5"/>
  <c r="F73" i="5"/>
  <c r="F74" i="5"/>
  <c r="F75" i="5"/>
  <c r="F76" i="5"/>
  <c r="F77" i="5"/>
  <c r="F78" i="5"/>
  <c r="F69" i="5"/>
  <c r="F56" i="5"/>
  <c r="F57" i="5"/>
  <c r="F58" i="5"/>
  <c r="F51" i="5"/>
  <c r="F52" i="5"/>
  <c r="F53" i="5"/>
  <c r="F49" i="5"/>
  <c r="F47" i="5"/>
  <c r="F48" i="5"/>
  <c r="F45" i="5"/>
  <c r="F46" i="5"/>
  <c r="F42" i="5"/>
  <c r="F36" i="5"/>
  <c r="F27" i="5"/>
  <c r="F24" i="5"/>
  <c r="O154" i="5"/>
  <c r="N154" i="5"/>
  <c r="O150" i="5"/>
  <c r="N150" i="5"/>
  <c r="O149" i="5"/>
  <c r="N149" i="5"/>
  <c r="O148" i="5"/>
  <c r="N148" i="5"/>
  <c r="O147" i="5"/>
  <c r="N147" i="5"/>
  <c r="O146" i="5"/>
  <c r="N146" i="5"/>
  <c r="O145" i="5"/>
  <c r="N145" i="5"/>
  <c r="O144" i="5"/>
  <c r="N144" i="5"/>
  <c r="O142" i="5"/>
  <c r="N142" i="5"/>
  <c r="O140" i="5"/>
  <c r="N140" i="5"/>
  <c r="O138" i="5"/>
  <c r="N138" i="5"/>
  <c r="O137" i="5"/>
  <c r="N137" i="5"/>
  <c r="O132" i="5"/>
  <c r="N132" i="5"/>
  <c r="O131" i="5"/>
  <c r="N131" i="5"/>
  <c r="O88" i="5"/>
  <c r="N88" i="5"/>
  <c r="O87" i="5"/>
  <c r="N87" i="5"/>
  <c r="O86" i="5"/>
  <c r="N86" i="5"/>
  <c r="O85" i="5"/>
  <c r="N85" i="5"/>
  <c r="O84" i="5"/>
  <c r="N84" i="5"/>
  <c r="O83" i="5"/>
  <c r="N83" i="5"/>
  <c r="O82" i="5"/>
  <c r="N82" i="5"/>
  <c r="O81" i="5"/>
  <c r="N81" i="5"/>
  <c r="O80" i="5"/>
  <c r="N80" i="5"/>
  <c r="O79" i="5"/>
  <c r="N79" i="5"/>
  <c r="O68" i="5"/>
  <c r="N68" i="5"/>
  <c r="O67" i="5"/>
  <c r="N67" i="5"/>
  <c r="O66" i="5"/>
  <c r="N66" i="5"/>
  <c r="O65" i="5"/>
  <c r="N65" i="5"/>
  <c r="O64" i="5"/>
  <c r="N64" i="5"/>
  <c r="O63" i="5"/>
  <c r="N63" i="5"/>
  <c r="O62" i="5"/>
  <c r="N62" i="5"/>
  <c r="O61" i="5"/>
  <c r="N61" i="5"/>
  <c r="O60" i="5"/>
  <c r="N60" i="5"/>
  <c r="O59" i="5"/>
  <c r="N59" i="5"/>
  <c r="O54" i="5"/>
  <c r="N54" i="5"/>
  <c r="O43" i="5"/>
  <c r="N43" i="5"/>
  <c r="O41" i="5"/>
  <c r="N41" i="5"/>
  <c r="O40" i="5"/>
  <c r="N40" i="5"/>
  <c r="O39" i="5"/>
  <c r="N39" i="5"/>
  <c r="O38" i="5"/>
  <c r="N38" i="5"/>
  <c r="O37" i="5"/>
  <c r="N37" i="5"/>
  <c r="O35" i="5"/>
  <c r="N35" i="5"/>
  <c r="O34" i="5"/>
  <c r="N34" i="5"/>
  <c r="O33" i="5"/>
  <c r="N33" i="5"/>
  <c r="O32" i="5"/>
  <c r="N32" i="5"/>
  <c r="O31" i="5"/>
  <c r="N31" i="5"/>
  <c r="O30" i="5"/>
  <c r="N30" i="5"/>
  <c r="O29" i="5"/>
  <c r="N29" i="5"/>
  <c r="O28" i="5"/>
  <c r="N28" i="5"/>
  <c r="O25" i="5"/>
  <c r="N25" i="5"/>
  <c r="O23" i="5"/>
  <c r="N23" i="5"/>
  <c r="O22" i="5"/>
  <c r="N22" i="5"/>
  <c r="O21" i="5"/>
  <c r="N21" i="5"/>
  <c r="O20" i="5"/>
  <c r="N20" i="5"/>
  <c r="O19" i="5"/>
  <c r="N19" i="5"/>
  <c r="O18" i="5"/>
  <c r="N18" i="5"/>
  <c r="O17" i="5"/>
  <c r="N17" i="5"/>
  <c r="O16" i="5"/>
  <c r="N16" i="5"/>
  <c r="O15" i="5"/>
  <c r="N15" i="5"/>
  <c r="O14" i="5"/>
  <c r="N14" i="5"/>
  <c r="O13" i="5"/>
  <c r="N13" i="5"/>
  <c r="O12" i="5"/>
  <c r="N12" i="5"/>
  <c r="O11" i="5"/>
  <c r="N11" i="5"/>
  <c r="O10" i="5"/>
  <c r="N10" i="5"/>
  <c r="M154" i="5"/>
  <c r="M150" i="5"/>
  <c r="M149" i="5"/>
  <c r="M148" i="5"/>
  <c r="M146" i="5"/>
  <c r="M142" i="5"/>
  <c r="M140" i="5"/>
  <c r="M138" i="5" s="1"/>
  <c r="M88" i="5"/>
  <c r="M87" i="5"/>
  <c r="M86" i="5"/>
  <c r="M84" i="5"/>
  <c r="M81" i="5" s="1"/>
  <c r="M83" i="5"/>
  <c r="M68" i="5"/>
  <c r="M67" i="5"/>
  <c r="M61" i="5" s="1"/>
  <c r="M66" i="5"/>
  <c r="M65" i="5"/>
  <c r="M64" i="5"/>
  <c r="M63" i="5"/>
  <c r="M62" i="5" s="1"/>
  <c r="M54" i="5"/>
  <c r="M43" i="5"/>
  <c r="M41" i="5"/>
  <c r="M40" i="5" s="1"/>
  <c r="M39" i="5"/>
  <c r="M38" i="5"/>
  <c r="M35" i="5"/>
  <c r="M34" i="5" s="1"/>
  <c r="M33" i="5"/>
  <c r="M32" i="5"/>
  <c r="M29" i="5" s="1"/>
  <c r="M25" i="5"/>
  <c r="M20" i="5"/>
  <c r="M18" i="5"/>
  <c r="M16" i="5" s="1"/>
  <c r="M17" i="5"/>
  <c r="M21" i="5" l="1"/>
  <c r="M14" i="5"/>
  <c r="M19" i="5"/>
  <c r="M30" i="5"/>
  <c r="M37" i="5"/>
  <c r="M147" i="5"/>
  <c r="M31" i="5"/>
  <c r="M28" i="5"/>
  <c r="M82" i="5"/>
  <c r="M132" i="5"/>
  <c r="M23" i="5"/>
  <c r="M22" i="5" s="1"/>
  <c r="M137" i="5"/>
  <c r="M131" i="5" s="1"/>
  <c r="M85" i="5"/>
  <c r="M15" i="5"/>
  <c r="M60" i="5"/>
  <c r="M59" i="5" s="1"/>
  <c r="M80" i="5"/>
  <c r="M79" i="5" s="1"/>
  <c r="M145" i="5"/>
  <c r="M144" i="5" s="1"/>
  <c r="M12" i="5" l="1"/>
  <c r="M13" i="5"/>
  <c r="M11" i="5"/>
  <c r="M10" i="5" s="1"/>
  <c r="G150" i="5"/>
  <c r="H150" i="5"/>
  <c r="L154" i="5"/>
  <c r="K154" i="5"/>
  <c r="J154" i="5"/>
  <c r="I154" i="5"/>
  <c r="H154" i="5"/>
  <c r="G154" i="5"/>
  <c r="F154" i="5" s="1"/>
  <c r="L150" i="5"/>
  <c r="K150" i="5"/>
  <c r="J150" i="5"/>
  <c r="I150" i="5"/>
  <c r="L149" i="5"/>
  <c r="L146" i="5" s="1"/>
  <c r="K149" i="5"/>
  <c r="K146" i="5" s="1"/>
  <c r="J149" i="5"/>
  <c r="J146" i="5" s="1"/>
  <c r="I149" i="5"/>
  <c r="F149" i="5" s="1"/>
  <c r="L148" i="5"/>
  <c r="L147" i="5" s="1"/>
  <c r="K148" i="5"/>
  <c r="K147" i="5" s="1"/>
  <c r="J148" i="5"/>
  <c r="J147" i="5" s="1"/>
  <c r="I148" i="5"/>
  <c r="I147" i="5" s="1"/>
  <c r="H148" i="5"/>
  <c r="H147" i="5" s="1"/>
  <c r="G148" i="5"/>
  <c r="F148" i="5" s="1"/>
  <c r="I146" i="5"/>
  <c r="H146" i="5"/>
  <c r="G146" i="5"/>
  <c r="L145" i="5"/>
  <c r="J145" i="5"/>
  <c r="J144" i="5" s="1"/>
  <c r="H145" i="5"/>
  <c r="H144" i="5" s="1"/>
  <c r="L142" i="5"/>
  <c r="K142" i="5"/>
  <c r="J142" i="5"/>
  <c r="I142" i="5"/>
  <c r="H142" i="5"/>
  <c r="G142" i="5"/>
  <c r="L140" i="5"/>
  <c r="L138" i="5" s="1"/>
  <c r="K140" i="5"/>
  <c r="J140" i="5"/>
  <c r="J138" i="5" s="1"/>
  <c r="I140" i="5"/>
  <c r="H140" i="5"/>
  <c r="H138" i="5" s="1"/>
  <c r="G140" i="5"/>
  <c r="K138" i="5"/>
  <c r="K137" i="5" s="1"/>
  <c r="K131" i="5" s="1"/>
  <c r="I138" i="5"/>
  <c r="I137" i="5" s="1"/>
  <c r="I131" i="5" s="1"/>
  <c r="G138" i="5"/>
  <c r="G128" i="5"/>
  <c r="F128" i="5" s="1"/>
  <c r="G101" i="5"/>
  <c r="F101" i="5" s="1"/>
  <c r="I100" i="5"/>
  <c r="G100" i="5"/>
  <c r="L88" i="5"/>
  <c r="K88" i="5"/>
  <c r="J88" i="5"/>
  <c r="I88" i="5"/>
  <c r="H88" i="5"/>
  <c r="L87" i="5"/>
  <c r="L21" i="5" s="1"/>
  <c r="K87" i="5"/>
  <c r="J87" i="5"/>
  <c r="J21" i="5" s="1"/>
  <c r="I87" i="5"/>
  <c r="H87" i="5"/>
  <c r="H21" i="5" s="1"/>
  <c r="G87" i="5"/>
  <c r="L86" i="5"/>
  <c r="L85" i="5" s="1"/>
  <c r="K86" i="5"/>
  <c r="J86" i="5"/>
  <c r="J85" i="5" s="1"/>
  <c r="I86" i="5"/>
  <c r="H86" i="5"/>
  <c r="H85" i="5" s="1"/>
  <c r="G86" i="5"/>
  <c r="K85" i="5"/>
  <c r="I85" i="5"/>
  <c r="G85" i="5"/>
  <c r="F85" i="5" s="1"/>
  <c r="L84" i="5"/>
  <c r="K84" i="5"/>
  <c r="K81" i="5" s="1"/>
  <c r="J84" i="5"/>
  <c r="I84" i="5"/>
  <c r="H84" i="5"/>
  <c r="G84" i="5"/>
  <c r="F84" i="5" s="1"/>
  <c r="L83" i="5"/>
  <c r="K83" i="5"/>
  <c r="J83" i="5"/>
  <c r="I83" i="5"/>
  <c r="H83" i="5"/>
  <c r="J82" i="5"/>
  <c r="I81" i="5"/>
  <c r="L80" i="5"/>
  <c r="L68" i="5"/>
  <c r="K68" i="5"/>
  <c r="J68" i="5"/>
  <c r="I68" i="5"/>
  <c r="H68" i="5"/>
  <c r="G68" i="5"/>
  <c r="F68" i="5" s="1"/>
  <c r="L67" i="5"/>
  <c r="K67" i="5"/>
  <c r="K18" i="5" s="1"/>
  <c r="J67" i="5"/>
  <c r="I67" i="5"/>
  <c r="I18" i="5" s="1"/>
  <c r="H67" i="5"/>
  <c r="G67" i="5"/>
  <c r="F67" i="5" s="1"/>
  <c r="L66" i="5"/>
  <c r="L65" i="5" s="1"/>
  <c r="K66" i="5"/>
  <c r="K17" i="5" s="1"/>
  <c r="K16" i="5" s="1"/>
  <c r="J66" i="5"/>
  <c r="J65" i="5" s="1"/>
  <c r="I66" i="5"/>
  <c r="I65" i="5" s="1"/>
  <c r="H66" i="5"/>
  <c r="H65" i="5" s="1"/>
  <c r="G66" i="5"/>
  <c r="F66" i="5" s="1"/>
  <c r="G65" i="5"/>
  <c r="L64" i="5"/>
  <c r="L61" i="5" s="1"/>
  <c r="K64" i="5"/>
  <c r="K61" i="5" s="1"/>
  <c r="J64" i="5"/>
  <c r="J61" i="5" s="1"/>
  <c r="I64" i="5"/>
  <c r="I15" i="5" s="1"/>
  <c r="H64" i="5"/>
  <c r="H61" i="5" s="1"/>
  <c r="G64" i="5"/>
  <c r="F64" i="5" s="1"/>
  <c r="L63" i="5"/>
  <c r="K63" i="5"/>
  <c r="J63" i="5"/>
  <c r="I63" i="5"/>
  <c r="H63" i="5"/>
  <c r="H60" i="5" s="1"/>
  <c r="H59" i="5" s="1"/>
  <c r="G63" i="5"/>
  <c r="F63" i="5" s="1"/>
  <c r="J62" i="5"/>
  <c r="I61" i="5"/>
  <c r="L60" i="5"/>
  <c r="L59" i="5" s="1"/>
  <c r="G55" i="5"/>
  <c r="F55" i="5" s="1"/>
  <c r="L54" i="5"/>
  <c r="K54" i="5"/>
  <c r="J54" i="5"/>
  <c r="I54" i="5"/>
  <c r="H54" i="5"/>
  <c r="G54" i="5"/>
  <c r="F54" i="5" s="1"/>
  <c r="I50" i="5"/>
  <c r="F50" i="5" s="1"/>
  <c r="J44" i="5"/>
  <c r="F44" i="5" s="1"/>
  <c r="L43" i="5"/>
  <c r="K43" i="5"/>
  <c r="I43" i="5"/>
  <c r="H43" i="5"/>
  <c r="G43" i="5"/>
  <c r="L41" i="5"/>
  <c r="L40" i="5" s="1"/>
  <c r="K41" i="5"/>
  <c r="J41" i="5"/>
  <c r="J40" i="5" s="1"/>
  <c r="I41" i="5"/>
  <c r="H41" i="5"/>
  <c r="H40" i="5" s="1"/>
  <c r="G41" i="5"/>
  <c r="K40" i="5"/>
  <c r="I40" i="5"/>
  <c r="G40" i="5"/>
  <c r="F40" i="5" s="1"/>
  <c r="L39" i="5"/>
  <c r="K39" i="5"/>
  <c r="J39" i="5"/>
  <c r="I39" i="5"/>
  <c r="I30" i="5" s="1"/>
  <c r="H39" i="5"/>
  <c r="G39" i="5"/>
  <c r="F39" i="5" s="1"/>
  <c r="L38" i="5"/>
  <c r="K38" i="5"/>
  <c r="K37" i="5" s="1"/>
  <c r="J38" i="5"/>
  <c r="I38" i="5"/>
  <c r="I37" i="5" s="1"/>
  <c r="H38" i="5"/>
  <c r="G38" i="5"/>
  <c r="J37" i="5"/>
  <c r="L35" i="5"/>
  <c r="L34" i="5" s="1"/>
  <c r="K35" i="5"/>
  <c r="J35" i="5"/>
  <c r="J34" i="5" s="1"/>
  <c r="I35" i="5"/>
  <c r="I34" i="5" s="1"/>
  <c r="H35" i="5"/>
  <c r="H34" i="5" s="1"/>
  <c r="G35" i="5"/>
  <c r="K34" i="5"/>
  <c r="G34" i="5"/>
  <c r="L33" i="5"/>
  <c r="K33" i="5"/>
  <c r="J33" i="5"/>
  <c r="I33" i="5"/>
  <c r="H33" i="5"/>
  <c r="H31" i="5" s="1"/>
  <c r="G33" i="5"/>
  <c r="L32" i="5"/>
  <c r="L31" i="5" s="1"/>
  <c r="K32" i="5"/>
  <c r="I32" i="5"/>
  <c r="I31" i="5" s="1"/>
  <c r="H32" i="5"/>
  <c r="G32" i="5"/>
  <c r="K30" i="5"/>
  <c r="G30" i="5"/>
  <c r="I26" i="5"/>
  <c r="F26" i="5" s="1"/>
  <c r="L25" i="5"/>
  <c r="K25" i="5"/>
  <c r="J25" i="5"/>
  <c r="H25" i="5"/>
  <c r="G25" i="5"/>
  <c r="K23" i="5"/>
  <c r="K22" i="5" s="1"/>
  <c r="I23" i="5"/>
  <c r="I22" i="5" s="1"/>
  <c r="G23" i="5"/>
  <c r="K21" i="5"/>
  <c r="I21" i="5"/>
  <c r="G21" i="5"/>
  <c r="J20" i="5"/>
  <c r="L18" i="5"/>
  <c r="J18" i="5"/>
  <c r="H18" i="5"/>
  <c r="K15" i="5"/>
  <c r="H14" i="5"/>
  <c r="F21" i="5" l="1"/>
  <c r="F32" i="5"/>
  <c r="G83" i="5"/>
  <c r="F83" i="5" s="1"/>
  <c r="F100" i="5"/>
  <c r="G15" i="5"/>
  <c r="I17" i="5"/>
  <c r="H20" i="5"/>
  <c r="H19" i="5" s="1"/>
  <c r="L20" i="5"/>
  <c r="L19" i="5" s="1"/>
  <c r="K29" i="5"/>
  <c r="K28" i="5" s="1"/>
  <c r="F33" i="5"/>
  <c r="F34" i="5"/>
  <c r="F35" i="5"/>
  <c r="H37" i="5"/>
  <c r="J30" i="5"/>
  <c r="L37" i="5"/>
  <c r="F41" i="5"/>
  <c r="K65" i="5"/>
  <c r="G81" i="5"/>
  <c r="H80" i="5"/>
  <c r="H79" i="5" s="1"/>
  <c r="H81" i="5"/>
  <c r="J81" i="5"/>
  <c r="L81" i="5"/>
  <c r="L79" i="5" s="1"/>
  <c r="F86" i="5"/>
  <c r="F87" i="5"/>
  <c r="F140" i="5"/>
  <c r="F142" i="5"/>
  <c r="F150" i="5"/>
  <c r="J19" i="5"/>
  <c r="G20" i="5"/>
  <c r="F38" i="5"/>
  <c r="I12" i="5"/>
  <c r="F65" i="5"/>
  <c r="G132" i="5"/>
  <c r="F138" i="5"/>
  <c r="F146" i="5"/>
  <c r="G19" i="5"/>
  <c r="H132" i="5"/>
  <c r="H137" i="5"/>
  <c r="H131" i="5" s="1"/>
  <c r="H23" i="5"/>
  <c r="H22" i="5" s="1"/>
  <c r="J137" i="5"/>
  <c r="J131" i="5" s="1"/>
  <c r="J132" i="5"/>
  <c r="J23" i="5"/>
  <c r="J22" i="5" s="1"/>
  <c r="L132" i="5"/>
  <c r="L137" i="5"/>
  <c r="L131" i="5" s="1"/>
  <c r="L23" i="5"/>
  <c r="L22" i="5" s="1"/>
  <c r="I16" i="5"/>
  <c r="L14" i="5"/>
  <c r="G17" i="5"/>
  <c r="G18" i="5"/>
  <c r="F18" i="5" s="1"/>
  <c r="I20" i="5"/>
  <c r="I19" i="5" s="1"/>
  <c r="K20" i="5"/>
  <c r="K19" i="5" s="1"/>
  <c r="I25" i="5"/>
  <c r="F25" i="5" s="1"/>
  <c r="H29" i="5"/>
  <c r="L29" i="5"/>
  <c r="H30" i="5"/>
  <c r="F30" i="5" s="1"/>
  <c r="L30" i="5"/>
  <c r="K31" i="5"/>
  <c r="G61" i="5"/>
  <c r="F61" i="5" s="1"/>
  <c r="I132" i="5"/>
  <c r="K132" i="5"/>
  <c r="L144" i="5"/>
  <c r="K12" i="5"/>
  <c r="G147" i="5"/>
  <c r="F147" i="5" s="1"/>
  <c r="G12" i="5"/>
  <c r="J32" i="5"/>
  <c r="G62" i="5"/>
  <c r="G60" i="5"/>
  <c r="I62" i="5"/>
  <c r="I60" i="5"/>
  <c r="I59" i="5" s="1"/>
  <c r="K62" i="5"/>
  <c r="K60" i="5"/>
  <c r="K59" i="5" s="1"/>
  <c r="G82" i="5"/>
  <c r="I82" i="5"/>
  <c r="I80" i="5"/>
  <c r="I79" i="5" s="1"/>
  <c r="K82" i="5"/>
  <c r="K80" i="5"/>
  <c r="K79" i="5" s="1"/>
  <c r="G14" i="5"/>
  <c r="I14" i="5"/>
  <c r="K14" i="5"/>
  <c r="H15" i="5"/>
  <c r="H12" i="5" s="1"/>
  <c r="J15" i="5"/>
  <c r="J12" i="5" s="1"/>
  <c r="L15" i="5"/>
  <c r="L12" i="5" s="1"/>
  <c r="G16" i="5"/>
  <c r="H17" i="5"/>
  <c r="H16" i="5" s="1"/>
  <c r="J17" i="5"/>
  <c r="J16" i="5" s="1"/>
  <c r="L17" i="5"/>
  <c r="L16" i="5" s="1"/>
  <c r="G22" i="5"/>
  <c r="F22" i="5" s="1"/>
  <c r="G29" i="5"/>
  <c r="I29" i="5"/>
  <c r="I28" i="5" s="1"/>
  <c r="G31" i="5"/>
  <c r="G37" i="5"/>
  <c r="F37" i="5" s="1"/>
  <c r="J43" i="5"/>
  <c r="F43" i="5" s="1"/>
  <c r="J60" i="5"/>
  <c r="J59" i="5" s="1"/>
  <c r="H62" i="5"/>
  <c r="L62" i="5"/>
  <c r="J80" i="5"/>
  <c r="H82" i="5"/>
  <c r="L82" i="5"/>
  <c r="G88" i="5"/>
  <c r="F88" i="5" s="1"/>
  <c r="G137" i="5"/>
  <c r="G145" i="5"/>
  <c r="I145" i="5"/>
  <c r="I144" i="5" s="1"/>
  <c r="K145" i="5"/>
  <c r="K144" i="5" s="1"/>
  <c r="F145" i="5" l="1"/>
  <c r="F16" i="5"/>
  <c r="F82" i="5"/>
  <c r="F62" i="5"/>
  <c r="F12" i="5"/>
  <c r="F17" i="5"/>
  <c r="F19" i="5"/>
  <c r="F23" i="5"/>
  <c r="F15" i="5"/>
  <c r="F137" i="5"/>
  <c r="J79" i="5"/>
  <c r="G80" i="5"/>
  <c r="F80" i="5" s="1"/>
  <c r="F60" i="5"/>
  <c r="F132" i="5"/>
  <c r="F20" i="5"/>
  <c r="F81" i="5"/>
  <c r="H28" i="5"/>
  <c r="L28" i="5"/>
  <c r="G131" i="5"/>
  <c r="F131" i="5" s="1"/>
  <c r="G28" i="5"/>
  <c r="I13" i="5"/>
  <c r="I11" i="5"/>
  <c r="I10" i="5" s="1"/>
  <c r="J31" i="5"/>
  <c r="F31" i="5" s="1"/>
  <c r="J29" i="5"/>
  <c r="J28" i="5" s="1"/>
  <c r="J14" i="5"/>
  <c r="F14" i="5" s="1"/>
  <c r="L11" i="5"/>
  <c r="L10" i="5" s="1"/>
  <c r="H11" i="5"/>
  <c r="H10" i="5" s="1"/>
  <c r="G144" i="5"/>
  <c r="F144" i="5" s="1"/>
  <c r="K11" i="5"/>
  <c r="K10" i="5" s="1"/>
  <c r="K13" i="5"/>
  <c r="G11" i="5"/>
  <c r="G13" i="5"/>
  <c r="G59" i="5"/>
  <c r="F59" i="5" s="1"/>
  <c r="L13" i="5"/>
  <c r="H13" i="5"/>
  <c r="F11" i="5" l="1"/>
  <c r="F28" i="5"/>
  <c r="G79" i="5"/>
  <c r="F79" i="5" s="1"/>
  <c r="F29" i="5"/>
  <c r="G10" i="5"/>
  <c r="J13" i="5"/>
  <c r="F13" i="5" s="1"/>
  <c r="J11" i="5"/>
  <c r="J10" i="5" s="1"/>
  <c r="F10" i="5" l="1"/>
</calcChain>
</file>

<file path=xl/sharedStrings.xml><?xml version="1.0" encoding="utf-8"?>
<sst xmlns="http://schemas.openxmlformats.org/spreadsheetml/2006/main" count="362" uniqueCount="223">
  <si>
    <t>Ответственный исполнитель, соисполнитель</t>
  </si>
  <si>
    <t xml:space="preserve"> </t>
  </si>
  <si>
    <t>ВСЕГО</t>
  </si>
  <si>
    <t>бюджет Пермского края</t>
  </si>
  <si>
    <t>ответственный исполнитель - УИЗО</t>
  </si>
  <si>
    <t>соисполнитель - УАиГ</t>
  </si>
  <si>
    <t>соисполнитель - МКУ «УЭАЗ»</t>
  </si>
  <si>
    <t>Подпрограмма  1                             «Эффективное управление муниципальным имуществом»</t>
  </si>
  <si>
    <t>2.1.</t>
  </si>
  <si>
    <t>12 1 01 00000</t>
  </si>
  <si>
    <t>2.1.1.</t>
  </si>
  <si>
    <t>12 1 01 00080</t>
  </si>
  <si>
    <t>2.1.2.</t>
  </si>
  <si>
    <t>12 1 01 00100</t>
  </si>
  <si>
    <t>2.2.</t>
  </si>
  <si>
    <t>3.1.</t>
  </si>
  <si>
    <t>12 2 01 00000</t>
  </si>
  <si>
    <t>3.1.1.</t>
  </si>
  <si>
    <t>12 2 01 00080</t>
  </si>
  <si>
    <t>3.1.2.</t>
  </si>
  <si>
    <t>12 2 01 00230</t>
  </si>
  <si>
    <t>3.1.3.</t>
  </si>
  <si>
    <t>Территориальное планирование, градостроительное зонирование, проекты планировки и межевания территорий</t>
  </si>
  <si>
    <t>Подпрограмма 3                              «Эффективное управление муниципальным жилищным фондом»</t>
  </si>
  <si>
    <t>4.1.</t>
  </si>
  <si>
    <t>12 3 01 00000</t>
  </si>
  <si>
    <t>4.1.1.</t>
  </si>
  <si>
    <t>12 3 01 00300</t>
  </si>
  <si>
    <t>4.1.2.</t>
  </si>
  <si>
    <t>12 3 01 00400</t>
  </si>
  <si>
    <t>4.1.3.</t>
  </si>
  <si>
    <t>4.1.4.</t>
  </si>
  <si>
    <t>4.1.5.</t>
  </si>
  <si>
    <t>4.1.6.</t>
  </si>
  <si>
    <t>4.2.</t>
  </si>
  <si>
    <t>Подпрограмма 4                            «Эффективное управление эксплуатацией административных зданий и обеспечение бесперебойного функционирования имущества социальной сферы»</t>
  </si>
  <si>
    <t>5.1.</t>
  </si>
  <si>
    <t>12 4 01 00000</t>
  </si>
  <si>
    <t>5.1.1.</t>
  </si>
  <si>
    <t>Содержание казенных учреждений</t>
  </si>
  <si>
    <t>12 4 01 00200</t>
  </si>
  <si>
    <t>5.2.</t>
  </si>
  <si>
    <t>6.1.</t>
  </si>
  <si>
    <t>12 5 01 00000</t>
  </si>
  <si>
    <t>6.1.1.</t>
  </si>
  <si>
    <t>12 5 01 00020</t>
  </si>
  <si>
    <t>6.2.</t>
  </si>
  <si>
    <t>6.2.1.</t>
  </si>
  <si>
    <t>12 5 03 00000</t>
  </si>
  <si>
    <t>12 5 03 00160</t>
  </si>
  <si>
    <t>Подготовительные мероприятия для вовлечения в оборот</t>
  </si>
  <si>
    <t>Обеспечение эффективного содержания, эксплуатации и сохранности муниципального имущества муниципальной казны</t>
  </si>
  <si>
    <t xml:space="preserve">Формирование земельных участков, находящихся в муниципальной собственности и государственная собственность на которые не разграничена, и их постановка на государственный кадастровый учет для бесплатного предоставления многодетным семьям     </t>
  </si>
  <si>
    <t xml:space="preserve">ответственный исполнитель - УИЗО, бюджет Пермского края </t>
  </si>
  <si>
    <t>Переселение граждан из жилых помещений, расположенных в многоквартирных аварийных домах, подлежащих сносу</t>
  </si>
  <si>
    <t>Организация учета, распределения и содержания муниципального жилищного фонда</t>
  </si>
  <si>
    <t>Обеспечение жильем отдельных категорий граждан, установленных Федеральным законом от 12 января 1995 г. № 5-ФЗ «О ветеранах», в соответствии с Указом Президента Российской Федерации от 07 мая 2008 г. № 714  «Об обеспечении жильем ветеранов Великой Отечественной Войны 1941-1945 годов»</t>
  </si>
  <si>
    <t>Подпрограмма 5                                    «Муниципальная система управления имушественно-земельным комплексом и жилищным фондом»</t>
  </si>
  <si>
    <t>Содержание органов местного самоуправления</t>
  </si>
  <si>
    <t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t>
  </si>
  <si>
    <t>12 3 01 51350</t>
  </si>
  <si>
    <t>12 3 01 51340</t>
  </si>
  <si>
    <t>4.1.7.</t>
  </si>
  <si>
    <t>4.1.8.</t>
  </si>
  <si>
    <t>12 3 01 00310</t>
  </si>
  <si>
    <t>Приобретение имущества в муниципальную собственность</t>
  </si>
  <si>
    <t>12 1 01 00110</t>
  </si>
  <si>
    <t>соисполнитель - Администрация г.Березники</t>
  </si>
  <si>
    <t xml:space="preserve">ответственный исполнитель - Администрация города Березники, бюджет МО «Город Березники» </t>
  </si>
  <si>
    <t>12 2 01 00220</t>
  </si>
  <si>
    <t>3.1.4.</t>
  </si>
  <si>
    <t>Организация переезда отдельных категорий граждан в рамках мероприятийпо переселению из жилищного фонда, признанного аварийным</t>
  </si>
  <si>
    <t>12 3 01 00320</t>
  </si>
  <si>
    <t>2.1.3.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</si>
  <si>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</si>
  <si>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0113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</si>
  <si>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</si>
  <si>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ответственный исполнитель - УИЗО, бюджет Пермского края</t>
  </si>
  <si>
    <t>12 3 01 2С250</t>
  </si>
  <si>
    <t>12 1 01 2С070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</si>
  <si>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«Уралкалий», г. Березники, Пермский край, за счет средств краевого бюджета</t>
  </si>
  <si>
    <t>12 3 01 2Ж030</t>
  </si>
  <si>
    <t>12 3 01 2Ж040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</si>
  <si>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«Уралкалий», г. Березники, Пермский край, за счет средств ПАО «Уралкалий»</t>
  </si>
  <si>
    <t xml:space="preserve"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 </t>
  </si>
  <si>
    <t>12 1 02 00000</t>
  </si>
  <si>
    <t>12 1 02 SA 120</t>
  </si>
  <si>
    <t>Подпрограмма 2                                                                    «Эффективное управление земельными ресурсами»</t>
  </si>
  <si>
    <t>Разбор (снос) зданий ветхих и аварийных домов</t>
  </si>
  <si>
    <t>0901</t>
  </si>
  <si>
    <t>12 3 01 L4970</t>
  </si>
  <si>
    <t>Подготовительные мероприятия для вовлечения в оборот (в том числе подготовка проектов межевания и проведение комплексных кадастровых работ)</t>
  </si>
  <si>
    <t>12 1 00 00000</t>
  </si>
  <si>
    <t>Программа                                                             «Управление имуществом и земельными ресурсами»</t>
  </si>
  <si>
    <t xml:space="preserve">в том числе бюджет муниципального образования  </t>
  </si>
  <si>
    <t>ответственный исполнитель Управление имущественных и земельных отношений администрации города Березники (далее - УИЗО)</t>
  </si>
  <si>
    <t>соисполнитель - МКУ «УКС»</t>
  </si>
  <si>
    <t>ответственный исполнитель - УИЗО, бюджет муниципального образования</t>
  </si>
  <si>
    <t>Основное мероприятие   1                     «Управление и распоряжение муниципальным имуществом»</t>
  </si>
  <si>
    <t>Основное мероприятие 2 «Развитие инфраструктуры объектов муниципальной собственности»</t>
  </si>
  <si>
    <t>2.2.1.</t>
  </si>
  <si>
    <t>Основное мероприятие 1                                        «Управление и распоряжение земельными ресурсами»</t>
  </si>
  <si>
    <t>0412</t>
  </si>
  <si>
    <t>соисполнитель - УАиГ, бюджет муниципального образования</t>
  </si>
  <si>
    <t>Основное мероприятие 1                              «Повышение безопасности и комфортности проживания граждан»</t>
  </si>
  <si>
    <t>0501</t>
  </si>
  <si>
    <t xml:space="preserve">ответственный исполнитель - УИЗО, бюджет муниципального образования  </t>
  </si>
  <si>
    <t>4.1.9.</t>
  </si>
  <si>
    <t>4.1.10.</t>
  </si>
  <si>
    <t>4.1.11.</t>
  </si>
  <si>
    <t>4.1.12.</t>
  </si>
  <si>
    <t>4.1.13.</t>
  </si>
  <si>
    <t>Основное мероприятие    1                        «Обеспечение деятельности казенных учреждений»</t>
  </si>
  <si>
    <t>Основное мероприятие   1                               «Обеспечение деятельности муниципальных органов»</t>
  </si>
  <si>
    <t>Основное мероприятие 2                                         «Обеспечение исполнения судебных решений»</t>
  </si>
  <si>
    <t>2019 год</t>
  </si>
  <si>
    <t>2020 год</t>
  </si>
  <si>
    <t>2021 год</t>
  </si>
  <si>
    <t>2022 год</t>
  </si>
  <si>
    <t>2023 год</t>
  </si>
  <si>
    <t>2024 год</t>
  </si>
  <si>
    <t>№  п/п</t>
  </si>
  <si>
    <t>12 5 00 00000</t>
  </si>
  <si>
    <t>12 4 00 00000</t>
  </si>
  <si>
    <t>12 3 00 00000</t>
  </si>
  <si>
    <t>12 2 00 00000</t>
  </si>
  <si>
    <t>12 0 00 00000</t>
  </si>
  <si>
    <t>Изъятие земельных участков для муниципальных нужд</t>
  </si>
  <si>
    <t>12 2 01 00240</t>
  </si>
  <si>
    <t>1003</t>
  </si>
  <si>
    <t>12 3 01 51760</t>
  </si>
  <si>
    <t>4.1.14.</t>
  </si>
  <si>
    <t>соисполнитель - МКУ «УЭАЗ», бюджет муниципального образования</t>
  </si>
  <si>
    <t>соисполнитель - МКУ «УКС»,бюджет муниципального образования</t>
  </si>
  <si>
    <t>соисполнитель - МКУ «УКС», бюджет Пермского края</t>
  </si>
  <si>
    <t>соисполнитель - МКУ «УКС», бюджет муниципального образования</t>
  </si>
  <si>
    <t>Обеспечение жильем отдельных категорий граждан, установленных Федеральным законом от 12 января 1995 г. № 5-ФЗ «О ветеранах»</t>
  </si>
  <si>
    <t>Обеспечение жильем отдельных категорий граждан, установленных Федеральным законом от 24 ноября 1995 г. № 181-ФЗ «О социальной защите инвалидов в Российской Федерации»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</si>
  <si>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</si>
  <si>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</si>
  <si>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12 3 01 R0820</t>
  </si>
  <si>
    <t>Наименование муниципальной  программы, подпрограммы, основного мероприятия, мероприятия</t>
  </si>
  <si>
    <t>Рз, Пр</t>
  </si>
  <si>
    <t>ЦСР</t>
  </si>
  <si>
    <t>12 1 02 44580</t>
  </si>
  <si>
    <t>2.2.2.</t>
  </si>
  <si>
    <t>4.1.15.</t>
  </si>
  <si>
    <t>12 3 01 SЖ160</t>
  </si>
  <si>
    <t>Основное мероприятие 2                             Федеральный проект  "Обеспечение устойчивого сокращения непригодного для проживания жилищного фонда"</t>
  </si>
  <si>
    <t>4.2.1.</t>
  </si>
  <si>
    <t>Обеспечение устойчивого сокращения непригодного для проживания жилого фонда</t>
  </si>
  <si>
    <t>12 3 F3 00000</t>
  </si>
  <si>
    <t>12 3 F3 09502</t>
  </si>
  <si>
    <t>12 1 01 00120</t>
  </si>
  <si>
    <t>12 2 01 SЦ140</t>
  </si>
  <si>
    <t>Воздмездное отчуждение нежилых помещений в связи с признанием многоквартирных домов аварийными и подлежащими сносу</t>
  </si>
  <si>
    <t>2.1.4.</t>
  </si>
  <si>
    <t>3.1.5.</t>
  </si>
  <si>
    <t>4.1.16.</t>
  </si>
  <si>
    <t>12 3 01 2С020</t>
  </si>
  <si>
    <t>Обеспечение жильем молодых семей</t>
  </si>
  <si>
    <t>4.1.17.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</si>
  <si>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</si>
  <si>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соисполнитель - МКУ «УКС»,бюджет Пермского края</t>
  </si>
  <si>
    <t>соисполнитель - УИЗО, бюджет муниципального образования</t>
  </si>
  <si>
    <t>12 5 01 R5500</t>
  </si>
  <si>
    <t>6.1.2.</t>
  </si>
  <si>
    <t>Иные межбюджетные трансферты за достижение показателей деятельности органов исполнительной власти субъектов Российской Федерации</t>
  </si>
  <si>
    <t>3.1.6.</t>
  </si>
  <si>
    <t>Субсидии на подготовку генеральных планов, правил землепользования и застройки муниципальных образований Пермского края</t>
  </si>
  <si>
    <t>12 2 01 SЖ420</t>
  </si>
  <si>
    <t>соисполнитель - УАиГ, бюджет Пермского края</t>
  </si>
  <si>
    <t>Основное мероприятие    2                     «Обеспечение исполнения судебных решений»</t>
  </si>
  <si>
    <t>5.2.1.</t>
  </si>
  <si>
    <t>12 4 02 00000</t>
  </si>
  <si>
    <t>12 4 02 00160</t>
  </si>
  <si>
    <t>Приобретение в собственность муниципального образования жилых помещений для формирования маневренного и служебного фонда</t>
  </si>
  <si>
    <t>12 3 01 SP040</t>
  </si>
  <si>
    <t>12 3 01                   2С090</t>
  </si>
  <si>
    <t>Обеспечение жильем отдельных категорий граждан, установленных Федеральным законом от 12 января 1995 г. № 5-ФЗ «О ветеранах», в соответствии с Указом Президента Российской Федерации от 07 мая 2008 г. № 714  «Об обеспечении жильем ветеранов Великой Отечественной Войны 1941-1945 годов» за счет средств резервного фонда Правительства Российской Федерации</t>
  </si>
  <si>
    <t>12 3 01 5134F</t>
  </si>
  <si>
    <t>12 3 01   2С080</t>
  </si>
  <si>
    <t>0701</t>
  </si>
  <si>
    <t>4.1.18.</t>
  </si>
  <si>
    <t>4.1.19.</t>
  </si>
  <si>
    <t>12 3 01 SP210/12 3 01 SP250</t>
  </si>
  <si>
    <t>0702</t>
  </si>
  <si>
    <t>6.1.3.</t>
  </si>
  <si>
    <t>Поощрение за достижение показателей деятельности управленческих команд</t>
  </si>
  <si>
    <t>12 5 01 5549F</t>
  </si>
  <si>
    <t>4.1.20.</t>
  </si>
  <si>
    <t>12 3 01 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</si>
  <si>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</si>
  <si>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Реализация мероприятий по обеспечению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</si>
  <si>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Объем финанси-рования по источникам</t>
  </si>
  <si>
    <t>В том числе по годам реализации</t>
  </si>
  <si>
    <t>Разработка проектов межевания территории и проведение комплексных кадастровых работ</t>
  </si>
  <si>
    <t>соисполнитель Муниципальное казенное учреждение «Управление капитального строительства» (далее - МКУ «УКС»)</t>
  </si>
  <si>
    <t>соисполнитель Муниципальное казенное учреждение «Управление по эксплуатации административных зданий» (далее - МКУ «УЭАЗ»)</t>
  </si>
  <si>
    <t>соисполнитель - Управление архитектуры и градостроительства адмнистрации города (далее - УАиГ)</t>
  </si>
  <si>
    <t>0502</t>
  </si>
  <si>
    <t>1102</t>
  </si>
  <si>
    <t>2.2.3.</t>
  </si>
  <si>
    <t>Приобретение административного здания</t>
  </si>
  <si>
    <t>12 1 02 44020</t>
  </si>
  <si>
    <t>в том числе бюджет муниципального образования «Город Березники»  Пермского края (далее - бюджет муниципального образования)</t>
  </si>
  <si>
    <t>соисполнитель - Администрация города Березники</t>
  </si>
  <si>
    <t>соисполнитель - Администрация города Березники, бюджет муниципального образования</t>
  </si>
  <si>
    <t>Мероприятия по переселению жилищного фонда на территории Пермского края, признанного аварийным после 1 января 2017 г.</t>
  </si>
  <si>
    <t>4.1.21.</t>
  </si>
  <si>
    <t>Мероприятия по переселению граждан из жилищного фонда, признанного непригодным вследствие техногенной аварии на руднике БКПРУ-1 публичного акционерного общества "Уралкалий", в целях их завершения в 2022 году, за счет средств резервного фонда Правительства Российской Федерации</t>
  </si>
  <si>
    <t>12 3 01 R6320</t>
  </si>
  <si>
    <t xml:space="preserve">соисполнитель - МКУ «УКС», бюджет муниципального образования  </t>
  </si>
  <si>
    <t>1004</t>
  </si>
  <si>
    <t>к муниципальной программе</t>
  </si>
  <si>
    <t>2025 год</t>
  </si>
  <si>
    <t>2026 год</t>
  </si>
  <si>
    <t>2027 год</t>
  </si>
  <si>
    <t xml:space="preserve">РЕСУРСНОЕ ОБЕСПЕЧЕНИЕ  
реализации муниципальной программы «Управление имуществом и земельными ресурсами»
                                                                    </t>
  </si>
  <si>
    <t>«Управление имуществом и земельными ресурсами»</t>
  </si>
  <si>
    <t>тыс.руб.</t>
  </si>
  <si>
    <t>Реконструкция здания ГБУЗ ПК «Детская городская больница» по адресу: Пермский край, г.Березники, Советский проспект, 67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</si>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</sst>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/>
    <xf numFmtId="0" fontId="4" fillId="0" borderId="0" xfId="0" applyFont="1" applyFill="1" applyBorder="1"/>
    <xf numFmtId="164" fontId="3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5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horizontal="center"/>
    </xf>
    <xf numFmtId="0" fontId="7" fillId="0" borderId="0" xfId="0" applyNumberFormat="1" applyFont="1" applyAlignment="1">
      <alignment wrapText="1"/>
    </xf>
    <xf numFmtId="0" fontId="7" fillId="0" borderId="0" xfId="0" applyNumberFormat="1" applyFont="1"/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vertical="top"/>
    </xf>
    <xf numFmtId="16" fontId="1" fillId="0" borderId="1" xfId="0" applyNumberFormat="1" applyFont="1" applyFill="1" applyBorder="1" applyAlignment="1">
      <alignment vertical="top"/>
    </xf>
    <xf numFmtId="16" fontId="1" fillId="0" borderId="3" xfId="0" applyNumberFormat="1" applyFont="1" applyFill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49" fontId="1" fillId="0" borderId="3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1" fillId="2" borderId="3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1" fillId="0" borderId="0" xfId="0" applyNumberFormat="1" applyFont="1" applyBorder="1" applyAlignment="1">
      <alignment wrapText="1"/>
    </xf>
    <xf numFmtId="0" fontId="6" fillId="0" borderId="0" xfId="0" applyFont="1" applyFill="1"/>
    <xf numFmtId="0" fontId="1" fillId="0" borderId="1" xfId="0" applyFont="1" applyFill="1" applyBorder="1" applyAlignment="1">
      <alignment vertical="top" wrapText="1" shrinkToFit="1"/>
    </xf>
    <xf numFmtId="0" fontId="1" fillId="2" borderId="1" xfId="0" applyFont="1" applyFill="1" applyBorder="1" applyAlignment="1">
      <alignment vertical="top" wrapText="1" shrinkToFit="1"/>
    </xf>
    <xf numFmtId="0" fontId="1" fillId="2" borderId="1" xfId="0" applyFont="1" applyFill="1" applyBorder="1" applyAlignment="1">
      <alignment horizontal="left" vertical="top" wrapText="1" shrinkToFit="1"/>
    </xf>
    <xf numFmtId="0" fontId="8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center" vertical="top"/>
    </xf>
    <xf numFmtId="164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center" wrapText="1"/>
    </xf>
    <xf numFmtId="0" fontId="8" fillId="0" borderId="0" xfId="0" applyNumberFormat="1" applyFont="1" applyAlignment="1">
      <alignment horizontal="left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vertical="top"/>
    </xf>
    <xf numFmtId="49" fontId="1" fillId="0" borderId="3" xfId="0" applyNumberFormat="1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vertical="top"/>
    </xf>
    <xf numFmtId="0" fontId="1" fillId="0" borderId="4" xfId="0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vertical="top" wrapText="1"/>
    </xf>
    <xf numFmtId="49" fontId="1" fillId="0" borderId="3" xfId="0" applyNumberFormat="1" applyFont="1" applyFill="1" applyBorder="1" applyAlignment="1">
      <alignment vertical="top" wrapText="1"/>
    </xf>
    <xf numFmtId="14" fontId="1" fillId="0" borderId="2" xfId="0" applyNumberFormat="1" applyFont="1" applyFill="1" applyBorder="1" applyAlignment="1">
      <alignment horizontal="left" vertical="top"/>
    </xf>
    <xf numFmtId="14" fontId="1" fillId="0" borderId="4" xfId="0" applyNumberFormat="1" applyFont="1" applyFill="1" applyBorder="1" applyAlignment="1">
      <alignment horizontal="left" vertical="top"/>
    </xf>
    <xf numFmtId="14" fontId="1" fillId="0" borderId="3" xfId="0" applyNumberFormat="1" applyFont="1" applyFill="1" applyBorder="1" applyAlignment="1">
      <alignment horizontal="left" vertical="top"/>
    </xf>
    <xf numFmtId="16" fontId="1" fillId="0" borderId="2" xfId="0" applyNumberFormat="1" applyFont="1" applyFill="1" applyBorder="1" applyAlignment="1">
      <alignment vertical="top"/>
    </xf>
    <xf numFmtId="16" fontId="1" fillId="0" borderId="3" xfId="0" applyNumberFormat="1" applyFont="1" applyFill="1" applyBorder="1" applyAlignment="1">
      <alignment vertical="top"/>
    </xf>
    <xf numFmtId="0" fontId="1" fillId="0" borderId="4" xfId="0" applyFont="1" applyFill="1" applyBorder="1" applyAlignment="1">
      <alignment horizontal="left" vertical="top"/>
    </xf>
    <xf numFmtId="49" fontId="1" fillId="0" borderId="2" xfId="0" applyNumberFormat="1" applyFont="1" applyFill="1" applyBorder="1" applyAlignment="1">
      <alignment horizontal="left" vertical="top"/>
    </xf>
    <xf numFmtId="49" fontId="1" fillId="0" borderId="4" xfId="0" applyNumberFormat="1" applyFont="1" applyFill="1" applyBorder="1" applyAlignment="1">
      <alignment horizontal="left" vertical="top"/>
    </xf>
    <xf numFmtId="49" fontId="1" fillId="0" borderId="3" xfId="0" applyNumberFormat="1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8"/>
  <sheetViews>
    <sheetView tabSelected="1" zoomScaleNormal="100" workbookViewId="0">
      <pane ySplit="8" topLeftCell="A9" activePane="bottomLeft" state="frozen"/>
      <selection pane="bottomLeft" activeCell="R8" sqref="R8"/>
    </sheetView>
  </sheetViews>
  <sheetFormatPr defaultRowHeight="15" x14ac:dyDescent="0.25"/>
  <cols>
    <col min="1" max="1" width="4.85546875" style="1" customWidth="1"/>
    <col min="2" max="2" width="24.7109375" style="2" customWidth="1"/>
    <col min="3" max="3" width="5.85546875" style="1" customWidth="1"/>
    <col min="4" max="4" width="18.42578125" style="1" customWidth="1"/>
    <col min="5" max="5" width="15.85546875" style="1" customWidth="1"/>
    <col min="6" max="6" width="14.42578125" style="3" customWidth="1"/>
    <col min="7" max="10" width="9.7109375" style="3" customWidth="1"/>
    <col min="11" max="12" width="9.7109375" style="1" customWidth="1"/>
    <col min="13" max="13" width="9.85546875" style="1" customWidth="1"/>
    <col min="14" max="14" width="9.7109375" style="1" customWidth="1"/>
    <col min="15" max="15" width="9.5703125" style="1" customWidth="1"/>
    <col min="16" max="16" width="11.5703125" style="1" customWidth="1"/>
    <col min="17" max="16384" width="9.140625" style="1"/>
  </cols>
  <sheetData>
    <row r="1" spans="1:23" s="12" customFormat="1" ht="18.75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47"/>
      <c r="L1" s="47"/>
      <c r="M1" s="47"/>
      <c r="N1" s="47"/>
      <c r="O1" s="47"/>
      <c r="P1" s="38"/>
    </row>
    <row r="2" spans="1:23" s="12" customFormat="1" ht="18.75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47" t="s">
        <v>222</v>
      </c>
      <c r="L2" s="47"/>
      <c r="M2" s="47"/>
      <c r="N2" s="47"/>
      <c r="O2" s="47"/>
      <c r="P2" s="37"/>
    </row>
    <row r="3" spans="1:23" s="12" customFormat="1" ht="18.75" customHeigh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47" t="s">
        <v>214</v>
      </c>
      <c r="L3" s="47"/>
      <c r="M3" s="47"/>
      <c r="N3" s="47"/>
      <c r="O3" s="47"/>
      <c r="P3" s="37"/>
    </row>
    <row r="4" spans="1:23" s="12" customFormat="1" ht="38.25" customHeight="1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47" t="s">
        <v>219</v>
      </c>
      <c r="L4" s="47"/>
      <c r="M4" s="47"/>
      <c r="N4" s="47"/>
      <c r="O4" s="47"/>
      <c r="P4" s="37"/>
    </row>
    <row r="5" spans="1:23" s="12" customFormat="1" ht="77.45" customHeight="1" x14ac:dyDescent="0.35">
      <c r="A5" s="46" t="s">
        <v>218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32"/>
    </row>
    <row r="6" spans="1:23" x14ac:dyDescent="0.25">
      <c r="M6" s="33" t="s">
        <v>220</v>
      </c>
    </row>
    <row r="7" spans="1:23" ht="32.25" customHeight="1" x14ac:dyDescent="0.25">
      <c r="A7" s="73" t="s">
        <v>121</v>
      </c>
      <c r="B7" s="73" t="s">
        <v>141</v>
      </c>
      <c r="C7" s="75" t="s">
        <v>142</v>
      </c>
      <c r="D7" s="75" t="s">
        <v>143</v>
      </c>
      <c r="E7" s="75" t="s">
        <v>0</v>
      </c>
      <c r="F7" s="73" t="s">
        <v>194</v>
      </c>
      <c r="G7" s="76" t="s">
        <v>195</v>
      </c>
      <c r="H7" s="77"/>
      <c r="I7" s="77"/>
      <c r="J7" s="77"/>
      <c r="K7" s="77"/>
      <c r="L7" s="77"/>
      <c r="M7" s="77"/>
      <c r="N7" s="77"/>
      <c r="O7" s="78"/>
    </row>
    <row r="8" spans="1:23" ht="39.75" customHeight="1" x14ac:dyDescent="0.25">
      <c r="A8" s="74"/>
      <c r="B8" s="74"/>
      <c r="C8" s="75"/>
      <c r="D8" s="75"/>
      <c r="E8" s="75"/>
      <c r="F8" s="74"/>
      <c r="G8" s="28" t="s">
        <v>115</v>
      </c>
      <c r="H8" s="28" t="s">
        <v>116</v>
      </c>
      <c r="I8" s="28" t="s">
        <v>117</v>
      </c>
      <c r="J8" s="28" t="s">
        <v>118</v>
      </c>
      <c r="K8" s="28" t="s">
        <v>119</v>
      </c>
      <c r="L8" s="28" t="s">
        <v>120</v>
      </c>
      <c r="M8" s="28" t="s">
        <v>215</v>
      </c>
      <c r="N8" s="28" t="s">
        <v>216</v>
      </c>
      <c r="O8" s="28" t="s">
        <v>217</v>
      </c>
    </row>
    <row r="9" spans="1:23" x14ac:dyDescent="0.25">
      <c r="A9" s="28">
        <v>1</v>
      </c>
      <c r="B9" s="39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31">
        <v>13</v>
      </c>
      <c r="N9" s="31">
        <v>14</v>
      </c>
      <c r="O9" s="31">
        <v>15</v>
      </c>
    </row>
    <row r="10" spans="1:23" ht="15.75" customHeight="1" x14ac:dyDescent="0.25">
      <c r="A10" s="48">
        <v>1</v>
      </c>
      <c r="B10" s="49" t="s">
        <v>93</v>
      </c>
      <c r="C10" s="48" t="s">
        <v>1</v>
      </c>
      <c r="D10" s="51" t="s">
        <v>126</v>
      </c>
      <c r="E10" s="13" t="s">
        <v>2</v>
      </c>
      <c r="F10" s="29">
        <f>SUM(G10:O10)</f>
        <v>10077245.600000001</v>
      </c>
      <c r="G10" s="29">
        <f t="shared" ref="G10:L10" si="0">G11+G12</f>
        <v>3379990.9999999995</v>
      </c>
      <c r="H10" s="29">
        <f t="shared" si="0"/>
        <v>1714667.1999999997</v>
      </c>
      <c r="I10" s="29">
        <f>I11+I12</f>
        <v>1271639.5</v>
      </c>
      <c r="J10" s="30">
        <f t="shared" si="0"/>
        <v>1635357.1</v>
      </c>
      <c r="K10" s="29">
        <f t="shared" si="0"/>
        <v>1084435.8999999999</v>
      </c>
      <c r="L10" s="29">
        <f t="shared" si="0"/>
        <v>299798</v>
      </c>
      <c r="M10" s="29">
        <f t="shared" ref="M10:O10" si="1">M11+M12</f>
        <v>230452.3</v>
      </c>
      <c r="N10" s="29">
        <f t="shared" si="1"/>
        <v>230452.3</v>
      </c>
      <c r="O10" s="29">
        <f t="shared" si="1"/>
        <v>230452.3</v>
      </c>
      <c r="P10" s="4"/>
      <c r="Q10" s="5"/>
      <c r="R10" s="5"/>
      <c r="S10" s="5"/>
      <c r="T10" s="6"/>
      <c r="U10" s="6"/>
      <c r="V10" s="6"/>
      <c r="W10" s="5"/>
    </row>
    <row r="11" spans="1:23" ht="126.75" customHeight="1" x14ac:dyDescent="0.25">
      <c r="A11" s="48"/>
      <c r="B11" s="49"/>
      <c r="C11" s="48"/>
      <c r="D11" s="51"/>
      <c r="E11" s="13" t="s">
        <v>205</v>
      </c>
      <c r="F11" s="29">
        <f t="shared" ref="F11" si="2">SUM(G11:O11)</f>
        <v>3895318.0999999992</v>
      </c>
      <c r="G11" s="29">
        <f t="shared" ref="G11:H11" si="3">G14+G20+G23+G17+G26</f>
        <v>620250.39999999991</v>
      </c>
      <c r="H11" s="29">
        <f t="shared" si="3"/>
        <v>667526</v>
      </c>
      <c r="I11" s="29">
        <f>I14+I20+I23+I17+I26</f>
        <v>555002.6</v>
      </c>
      <c r="J11" s="29">
        <f t="shared" ref="J11:L11" si="4">J14+J20+J23+J17+J26</f>
        <v>512635.80000000005</v>
      </c>
      <c r="K11" s="29">
        <f t="shared" si="4"/>
        <v>618094.1</v>
      </c>
      <c r="L11" s="29">
        <f t="shared" si="4"/>
        <v>230452.3</v>
      </c>
      <c r="M11" s="29">
        <f t="shared" ref="M11:O11" si="5">M14+M20+M23+M17+M26</f>
        <v>230452.3</v>
      </c>
      <c r="N11" s="29">
        <f t="shared" si="5"/>
        <v>230452.3</v>
      </c>
      <c r="O11" s="29">
        <f t="shared" si="5"/>
        <v>230452.3</v>
      </c>
      <c r="P11" s="5"/>
      <c r="Q11" s="5"/>
      <c r="R11" s="5"/>
      <c r="S11" s="5"/>
      <c r="T11" s="5"/>
      <c r="U11" s="5"/>
      <c r="V11" s="5"/>
      <c r="W11" s="5"/>
    </row>
    <row r="12" spans="1:23" ht="28.5" customHeight="1" x14ac:dyDescent="0.25">
      <c r="A12" s="48"/>
      <c r="B12" s="49"/>
      <c r="C12" s="48"/>
      <c r="D12" s="51"/>
      <c r="E12" s="13" t="s">
        <v>3</v>
      </c>
      <c r="F12" s="29">
        <f>SUM(G12:O12)</f>
        <v>6181927.4999999991</v>
      </c>
      <c r="G12" s="29">
        <f>G15+G24+G21</f>
        <v>2759740.5999999996</v>
      </c>
      <c r="H12" s="29">
        <f t="shared" ref="H12:M12" si="6">H15+H24+H21+H18</f>
        <v>1047141.1999999998</v>
      </c>
      <c r="I12" s="29">
        <f t="shared" si="6"/>
        <v>716636.89999999991</v>
      </c>
      <c r="J12" s="29">
        <f t="shared" si="6"/>
        <v>1122721.3</v>
      </c>
      <c r="K12" s="29">
        <f t="shared" si="6"/>
        <v>466341.8</v>
      </c>
      <c r="L12" s="29">
        <f t="shared" si="6"/>
        <v>69345.700000000012</v>
      </c>
      <c r="M12" s="29">
        <f t="shared" si="6"/>
        <v>0</v>
      </c>
      <c r="N12" s="29">
        <f t="shared" ref="N12:O12" si="7">N15+N24+N21+N18</f>
        <v>0</v>
      </c>
      <c r="O12" s="29">
        <f t="shared" si="7"/>
        <v>0</v>
      </c>
    </row>
    <row r="13" spans="1:23" ht="95.25" customHeight="1" x14ac:dyDescent="0.25">
      <c r="A13" s="48"/>
      <c r="B13" s="49"/>
      <c r="C13" s="48"/>
      <c r="D13" s="51"/>
      <c r="E13" s="13" t="s">
        <v>95</v>
      </c>
      <c r="F13" s="29">
        <f t="shared" ref="F13:F48" si="8">SUM(G13:O13)</f>
        <v>7222448</v>
      </c>
      <c r="G13" s="29">
        <f t="shared" ref="G13:L13" si="9">G14+G15</f>
        <v>2838876.4999999995</v>
      </c>
      <c r="H13" s="29">
        <f>H14+H15</f>
        <v>1189002.8999999999</v>
      </c>
      <c r="I13" s="29">
        <f t="shared" si="9"/>
        <v>882620.8</v>
      </c>
      <c r="J13" s="29">
        <f>J14+J15</f>
        <v>1252790.8999999999</v>
      </c>
      <c r="K13" s="29">
        <f t="shared" si="9"/>
        <v>675585.2</v>
      </c>
      <c r="L13" s="29">
        <f t="shared" si="9"/>
        <v>147902.20000000001</v>
      </c>
      <c r="M13" s="29">
        <f t="shared" ref="M13:O13" si="10">M14+M15</f>
        <v>78556.5</v>
      </c>
      <c r="N13" s="29">
        <f t="shared" si="10"/>
        <v>78556.5</v>
      </c>
      <c r="O13" s="29">
        <f t="shared" si="10"/>
        <v>78556.5</v>
      </c>
    </row>
    <row r="14" spans="1:23" ht="46.5" customHeight="1" x14ac:dyDescent="0.25">
      <c r="A14" s="48"/>
      <c r="B14" s="49"/>
      <c r="C14" s="48"/>
      <c r="D14" s="51"/>
      <c r="E14" s="13" t="s">
        <v>94</v>
      </c>
      <c r="F14" s="29">
        <f t="shared" si="8"/>
        <v>1742602.2</v>
      </c>
      <c r="G14" s="29">
        <f t="shared" ref="G14:L14" si="11">G32+G63+G83+G135+G148</f>
        <v>285727.60000000003</v>
      </c>
      <c r="H14" s="29">
        <f t="shared" si="11"/>
        <v>352255.5</v>
      </c>
      <c r="I14" s="29">
        <f t="shared" si="11"/>
        <v>329603.50000000006</v>
      </c>
      <c r="J14" s="29">
        <f t="shared" si="11"/>
        <v>251546.2</v>
      </c>
      <c r="K14" s="29">
        <f t="shared" si="11"/>
        <v>209243.4</v>
      </c>
      <c r="L14" s="29">
        <f t="shared" si="11"/>
        <v>78556.5</v>
      </c>
      <c r="M14" s="29">
        <f t="shared" ref="M14:O14" si="12">M32+M63+M83+M135+M148</f>
        <v>78556.5</v>
      </c>
      <c r="N14" s="29">
        <f t="shared" si="12"/>
        <v>78556.5</v>
      </c>
      <c r="O14" s="29">
        <f t="shared" si="12"/>
        <v>78556.5</v>
      </c>
    </row>
    <row r="15" spans="1:23" ht="37.5" customHeight="1" x14ac:dyDescent="0.25">
      <c r="A15" s="48"/>
      <c r="B15" s="49"/>
      <c r="C15" s="48"/>
      <c r="D15" s="51"/>
      <c r="E15" s="13" t="s">
        <v>3</v>
      </c>
      <c r="F15" s="29">
        <f t="shared" si="8"/>
        <v>5479845.7999999989</v>
      </c>
      <c r="G15" s="29">
        <f t="shared" ref="G15:L15" si="13">G36+G64+G84+G136+G149+G33</f>
        <v>2553148.8999999994</v>
      </c>
      <c r="H15" s="29">
        <f t="shared" si="13"/>
        <v>836747.39999999991</v>
      </c>
      <c r="I15" s="29">
        <f t="shared" si="13"/>
        <v>553017.29999999993</v>
      </c>
      <c r="J15" s="29">
        <f>J36+J64+J84+J136+J149+J33</f>
        <v>1001244.7</v>
      </c>
      <c r="K15" s="29">
        <f t="shared" si="13"/>
        <v>466341.8</v>
      </c>
      <c r="L15" s="29">
        <f t="shared" si="13"/>
        <v>69345.700000000012</v>
      </c>
      <c r="M15" s="29">
        <f t="shared" ref="M15:O15" si="14">M36+M64+M84+M136+M149+M33</f>
        <v>0</v>
      </c>
      <c r="N15" s="29">
        <f t="shared" si="14"/>
        <v>0</v>
      </c>
      <c r="O15" s="29">
        <f t="shared" si="14"/>
        <v>0</v>
      </c>
    </row>
    <row r="16" spans="1:23" ht="67.5" customHeight="1" x14ac:dyDescent="0.25">
      <c r="A16" s="48"/>
      <c r="B16" s="49"/>
      <c r="C16" s="48"/>
      <c r="D16" s="51"/>
      <c r="E16" s="13" t="s">
        <v>199</v>
      </c>
      <c r="F16" s="29">
        <f t="shared" si="8"/>
        <v>68927.899999999994</v>
      </c>
      <c r="G16" s="29">
        <f t="shared" ref="G16:L16" si="15">G17+G18</f>
        <v>5583.7</v>
      </c>
      <c r="H16" s="29">
        <f t="shared" si="15"/>
        <v>29412.3</v>
      </c>
      <c r="I16" s="29">
        <f t="shared" si="15"/>
        <v>27851.5</v>
      </c>
      <c r="J16" s="29">
        <f t="shared" si="15"/>
        <v>6080.4</v>
      </c>
      <c r="K16" s="29">
        <f t="shared" si="15"/>
        <v>0</v>
      </c>
      <c r="L16" s="29">
        <f t="shared" si="15"/>
        <v>0</v>
      </c>
      <c r="M16" s="29">
        <f t="shared" ref="M16:O16" si="16">M17+M18</f>
        <v>0</v>
      </c>
      <c r="N16" s="29">
        <f t="shared" si="16"/>
        <v>0</v>
      </c>
      <c r="O16" s="29">
        <f t="shared" si="16"/>
        <v>0</v>
      </c>
    </row>
    <row r="17" spans="1:15" ht="31.5" customHeight="1" x14ac:dyDescent="0.25">
      <c r="A17" s="48"/>
      <c r="B17" s="49"/>
      <c r="C17" s="48"/>
      <c r="D17" s="51"/>
      <c r="E17" s="13" t="s">
        <v>94</v>
      </c>
      <c r="F17" s="29">
        <f t="shared" si="8"/>
        <v>20848</v>
      </c>
      <c r="G17" s="29">
        <f t="shared" ref="G17:L17" si="17">G66</f>
        <v>5583.7</v>
      </c>
      <c r="H17" s="29">
        <f>H66</f>
        <v>5006.2</v>
      </c>
      <c r="I17" s="29">
        <f t="shared" si="17"/>
        <v>4177.7</v>
      </c>
      <c r="J17" s="29">
        <f t="shared" si="17"/>
        <v>6080.4</v>
      </c>
      <c r="K17" s="29">
        <f t="shared" si="17"/>
        <v>0</v>
      </c>
      <c r="L17" s="29">
        <f t="shared" si="17"/>
        <v>0</v>
      </c>
      <c r="M17" s="29">
        <f t="shared" ref="M17:O17" si="18">M66</f>
        <v>0</v>
      </c>
      <c r="N17" s="29">
        <f t="shared" si="18"/>
        <v>0</v>
      </c>
      <c r="O17" s="29">
        <f t="shared" si="18"/>
        <v>0</v>
      </c>
    </row>
    <row r="18" spans="1:15" ht="35.25" customHeight="1" x14ac:dyDescent="0.25">
      <c r="A18" s="48"/>
      <c r="B18" s="49"/>
      <c r="C18" s="48"/>
      <c r="D18" s="51"/>
      <c r="E18" s="13" t="s">
        <v>3</v>
      </c>
      <c r="F18" s="29">
        <f t="shared" si="8"/>
        <v>48079.899999999994</v>
      </c>
      <c r="G18" s="29">
        <f>G67</f>
        <v>0</v>
      </c>
      <c r="H18" s="29">
        <f>H67</f>
        <v>24406.1</v>
      </c>
      <c r="I18" s="29">
        <f>I67</f>
        <v>23673.8</v>
      </c>
      <c r="J18" s="29">
        <f>J67</f>
        <v>0</v>
      </c>
      <c r="K18" s="29">
        <f>K67</f>
        <v>0</v>
      </c>
      <c r="L18" s="29">
        <f>L67</f>
        <v>0</v>
      </c>
      <c r="M18" s="29">
        <f>M67</f>
        <v>0</v>
      </c>
      <c r="N18" s="29">
        <f t="shared" ref="N18:O18" si="19">N67</f>
        <v>0</v>
      </c>
      <c r="O18" s="29">
        <f t="shared" si="19"/>
        <v>0</v>
      </c>
    </row>
    <row r="19" spans="1:15" ht="120" customHeight="1" x14ac:dyDescent="0.25">
      <c r="A19" s="48"/>
      <c r="B19" s="49"/>
      <c r="C19" s="48"/>
      <c r="D19" s="51"/>
      <c r="E19" s="13" t="s">
        <v>197</v>
      </c>
      <c r="F19" s="29">
        <f t="shared" si="8"/>
        <v>1602969.1999999997</v>
      </c>
      <c r="G19" s="29">
        <f t="shared" ref="G19:L19" si="20">G20+G21</f>
        <v>413711.8</v>
      </c>
      <c r="H19" s="29">
        <f t="shared" si="20"/>
        <v>377126</v>
      </c>
      <c r="I19" s="29">
        <f t="shared" si="20"/>
        <v>228355.7</v>
      </c>
      <c r="J19" s="29">
        <f t="shared" si="20"/>
        <v>224603.80000000002</v>
      </c>
      <c r="K19" s="29">
        <f t="shared" si="20"/>
        <v>277398.3</v>
      </c>
      <c r="L19" s="29">
        <f t="shared" si="20"/>
        <v>20443.400000000001</v>
      </c>
      <c r="M19" s="29">
        <f t="shared" ref="M19:O19" si="21">M20+M21</f>
        <v>20443.400000000001</v>
      </c>
      <c r="N19" s="29">
        <f t="shared" si="21"/>
        <v>20443.400000000001</v>
      </c>
      <c r="O19" s="29">
        <f t="shared" si="21"/>
        <v>20443.400000000001</v>
      </c>
    </row>
    <row r="20" spans="1:15" ht="39" customHeight="1" x14ac:dyDescent="0.25">
      <c r="A20" s="48"/>
      <c r="B20" s="49"/>
      <c r="C20" s="48"/>
      <c r="D20" s="51"/>
      <c r="E20" s="13" t="s">
        <v>94</v>
      </c>
      <c r="F20" s="29">
        <f t="shared" si="8"/>
        <v>948967.40000000014</v>
      </c>
      <c r="G20" s="29">
        <f>G86+G38</f>
        <v>207120.09999999998</v>
      </c>
      <c r="H20" s="29">
        <f>H38+H86</f>
        <v>191138.3</v>
      </c>
      <c r="I20" s="29">
        <f>I86+I38</f>
        <v>88409.900000000009</v>
      </c>
      <c r="J20" s="29">
        <f>J86+J38</f>
        <v>103127.20000000001</v>
      </c>
      <c r="K20" s="29">
        <f>K86+K38</f>
        <v>277398.3</v>
      </c>
      <c r="L20" s="29">
        <f>L86+L38</f>
        <v>20443.400000000001</v>
      </c>
      <c r="M20" s="29">
        <f>M86+M38</f>
        <v>20443.400000000001</v>
      </c>
      <c r="N20" s="29">
        <f t="shared" ref="N20:O20" si="22">N86+N38</f>
        <v>20443.400000000001</v>
      </c>
      <c r="O20" s="29">
        <f t="shared" si="22"/>
        <v>20443.400000000001</v>
      </c>
    </row>
    <row r="21" spans="1:15" ht="25.5" x14ac:dyDescent="0.25">
      <c r="A21" s="48"/>
      <c r="B21" s="49"/>
      <c r="C21" s="48"/>
      <c r="D21" s="51"/>
      <c r="E21" s="13" t="s">
        <v>3</v>
      </c>
      <c r="F21" s="29">
        <f t="shared" si="8"/>
        <v>654001.79999999993</v>
      </c>
      <c r="G21" s="29">
        <f>G39+G87</f>
        <v>206591.7</v>
      </c>
      <c r="H21" s="29">
        <f>H39+H87</f>
        <v>185987.69999999998</v>
      </c>
      <c r="I21" s="29">
        <f>I39+I87</f>
        <v>139945.79999999999</v>
      </c>
      <c r="J21" s="29">
        <f>J39+J87</f>
        <v>121476.6</v>
      </c>
      <c r="K21" s="29">
        <f>K39+K87</f>
        <v>0</v>
      </c>
      <c r="L21" s="29">
        <f>L39+L87</f>
        <v>0</v>
      </c>
      <c r="M21" s="29">
        <f>M39+M87</f>
        <v>0</v>
      </c>
      <c r="N21" s="29">
        <f t="shared" ref="N21:O21" si="23">N39+N87</f>
        <v>0</v>
      </c>
      <c r="O21" s="29">
        <f t="shared" si="23"/>
        <v>0</v>
      </c>
    </row>
    <row r="22" spans="1:15" ht="90.75" customHeight="1" x14ac:dyDescent="0.25">
      <c r="A22" s="48"/>
      <c r="B22" s="49"/>
      <c r="C22" s="48"/>
      <c r="D22" s="51"/>
      <c r="E22" s="13" t="s">
        <v>198</v>
      </c>
      <c r="F22" s="29">
        <f t="shared" si="8"/>
        <v>1182663.8999999999</v>
      </c>
      <c r="G22" s="29">
        <f t="shared" ref="G22:O22" si="24">G23</f>
        <v>121819</v>
      </c>
      <c r="H22" s="29">
        <f t="shared" si="24"/>
        <v>119126</v>
      </c>
      <c r="I22" s="29">
        <f t="shared" si="24"/>
        <v>132574.9</v>
      </c>
      <c r="J22" s="29">
        <f t="shared" si="24"/>
        <v>151882</v>
      </c>
      <c r="K22" s="29">
        <f t="shared" si="24"/>
        <v>131452.4</v>
      </c>
      <c r="L22" s="29">
        <f t="shared" si="24"/>
        <v>131452.4</v>
      </c>
      <c r="M22" s="29">
        <f t="shared" si="24"/>
        <v>131452.4</v>
      </c>
      <c r="N22" s="29">
        <f t="shared" si="24"/>
        <v>131452.4</v>
      </c>
      <c r="O22" s="29">
        <f t="shared" si="24"/>
        <v>131452.4</v>
      </c>
    </row>
    <row r="23" spans="1:15" ht="52.5" customHeight="1" x14ac:dyDescent="0.25">
      <c r="A23" s="48"/>
      <c r="B23" s="49"/>
      <c r="C23" s="48"/>
      <c r="D23" s="51"/>
      <c r="E23" s="34" t="s">
        <v>94</v>
      </c>
      <c r="F23" s="29">
        <f t="shared" si="8"/>
        <v>1182663.8999999999</v>
      </c>
      <c r="G23" s="29">
        <f t="shared" ref="G23:L23" si="25">G138</f>
        <v>121819</v>
      </c>
      <c r="H23" s="29">
        <f t="shared" si="25"/>
        <v>119126</v>
      </c>
      <c r="I23" s="29">
        <f t="shared" si="25"/>
        <v>132574.9</v>
      </c>
      <c r="J23" s="29">
        <f t="shared" si="25"/>
        <v>151882</v>
      </c>
      <c r="K23" s="29">
        <f t="shared" si="25"/>
        <v>131452.4</v>
      </c>
      <c r="L23" s="29">
        <f t="shared" si="25"/>
        <v>131452.4</v>
      </c>
      <c r="M23" s="29">
        <f t="shared" ref="M23:O23" si="26">M138</f>
        <v>131452.4</v>
      </c>
      <c r="N23" s="29">
        <f t="shared" si="26"/>
        <v>131452.4</v>
      </c>
      <c r="O23" s="29">
        <f t="shared" si="26"/>
        <v>131452.4</v>
      </c>
    </row>
    <row r="24" spans="1:15" ht="25.5" x14ac:dyDescent="0.25">
      <c r="A24" s="48"/>
      <c r="B24" s="49"/>
      <c r="C24" s="48"/>
      <c r="D24" s="51"/>
      <c r="E24" s="34" t="s">
        <v>3</v>
      </c>
      <c r="F24" s="29">
        <f t="shared" si="8"/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</row>
    <row r="25" spans="1:15" ht="40.5" customHeight="1" x14ac:dyDescent="0.25">
      <c r="A25" s="48"/>
      <c r="B25" s="49"/>
      <c r="C25" s="48"/>
      <c r="D25" s="51"/>
      <c r="E25" s="36" t="s">
        <v>206</v>
      </c>
      <c r="F25" s="29">
        <f t="shared" si="8"/>
        <v>236.6</v>
      </c>
      <c r="G25" s="29">
        <f>G26+G27</f>
        <v>0</v>
      </c>
      <c r="H25" s="29">
        <f t="shared" ref="H25:L25" si="27">H26+H27</f>
        <v>0</v>
      </c>
      <c r="I25" s="29">
        <f t="shared" si="27"/>
        <v>236.6</v>
      </c>
      <c r="J25" s="29">
        <f t="shared" si="27"/>
        <v>0</v>
      </c>
      <c r="K25" s="29">
        <f t="shared" si="27"/>
        <v>0</v>
      </c>
      <c r="L25" s="29">
        <f t="shared" si="27"/>
        <v>0</v>
      </c>
      <c r="M25" s="29">
        <f t="shared" ref="M25:O25" si="28">M26+M27</f>
        <v>0</v>
      </c>
      <c r="N25" s="29">
        <f t="shared" si="28"/>
        <v>0</v>
      </c>
      <c r="O25" s="29">
        <f t="shared" si="28"/>
        <v>0</v>
      </c>
    </row>
    <row r="26" spans="1:15" ht="56.25" customHeight="1" x14ac:dyDescent="0.25">
      <c r="A26" s="48"/>
      <c r="B26" s="49"/>
      <c r="C26" s="48"/>
      <c r="D26" s="51"/>
      <c r="E26" s="35" t="s">
        <v>94</v>
      </c>
      <c r="F26" s="29">
        <f t="shared" si="8"/>
        <v>236.6</v>
      </c>
      <c r="G26" s="29">
        <v>0</v>
      </c>
      <c r="H26" s="29">
        <v>0</v>
      </c>
      <c r="I26" s="29">
        <f>I41</f>
        <v>236.6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</row>
    <row r="27" spans="1:15" ht="36.75" customHeight="1" x14ac:dyDescent="0.25">
      <c r="A27" s="48"/>
      <c r="B27" s="49"/>
      <c r="C27" s="48"/>
      <c r="D27" s="51"/>
      <c r="E27" s="35" t="s">
        <v>3</v>
      </c>
      <c r="F27" s="29">
        <f t="shared" si="8"/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</row>
    <row r="28" spans="1:15" ht="27" customHeight="1" x14ac:dyDescent="0.25">
      <c r="A28" s="48">
        <v>2</v>
      </c>
      <c r="B28" s="43" t="s">
        <v>7</v>
      </c>
      <c r="C28" s="48"/>
      <c r="D28" s="51" t="s">
        <v>92</v>
      </c>
      <c r="E28" s="13" t="s">
        <v>2</v>
      </c>
      <c r="F28" s="29">
        <f t="shared" si="8"/>
        <v>1165148.7000000004</v>
      </c>
      <c r="G28" s="29">
        <f t="shared" ref="G28:L28" si="29">SUM(G29:G30)</f>
        <v>288061.7</v>
      </c>
      <c r="H28" s="29">
        <f>SUM(H29:H30)</f>
        <v>266792.40000000002</v>
      </c>
      <c r="I28" s="29">
        <f>SUM(I29:I30)</f>
        <v>279345</v>
      </c>
      <c r="J28" s="29">
        <f t="shared" si="29"/>
        <v>237662.40000000002</v>
      </c>
      <c r="K28" s="29">
        <f t="shared" si="29"/>
        <v>19935.8</v>
      </c>
      <c r="L28" s="29">
        <f t="shared" si="29"/>
        <v>19082.599999999999</v>
      </c>
      <c r="M28" s="29">
        <f t="shared" ref="M28:O28" si="30">SUM(M29:M30)</f>
        <v>18089.599999999999</v>
      </c>
      <c r="N28" s="29">
        <f t="shared" si="30"/>
        <v>18089.599999999999</v>
      </c>
      <c r="O28" s="29">
        <f t="shared" si="30"/>
        <v>18089.599999999999</v>
      </c>
    </row>
    <row r="29" spans="1:15" ht="39.75" customHeight="1" x14ac:dyDescent="0.25">
      <c r="A29" s="48"/>
      <c r="B29" s="44"/>
      <c r="C29" s="48"/>
      <c r="D29" s="51"/>
      <c r="E29" s="13" t="s">
        <v>94</v>
      </c>
      <c r="F29" s="29">
        <f t="shared" si="8"/>
        <v>547360.79999999993</v>
      </c>
      <c r="G29" s="29">
        <f t="shared" ref="G29:H30" si="31">G32+G35+G38+G41</f>
        <v>97541.999999999985</v>
      </c>
      <c r="H29" s="29">
        <f t="shared" si="31"/>
        <v>91896.3</v>
      </c>
      <c r="I29" s="29">
        <f>I32+I35+I38+I41</f>
        <v>149655.80000000002</v>
      </c>
      <c r="J29" s="29">
        <f t="shared" ref="J29:L30" si="32">J32+J35+J38+J41</f>
        <v>116552.5</v>
      </c>
      <c r="K29" s="29">
        <f t="shared" si="32"/>
        <v>19355.8</v>
      </c>
      <c r="L29" s="29">
        <f t="shared" si="32"/>
        <v>18089.599999999999</v>
      </c>
      <c r="M29" s="29">
        <f t="shared" ref="M29:O29" si="33">M32+M35+M38+M41</f>
        <v>18089.599999999999</v>
      </c>
      <c r="N29" s="29">
        <f t="shared" si="33"/>
        <v>18089.599999999999</v>
      </c>
      <c r="O29" s="29">
        <f t="shared" si="33"/>
        <v>18089.599999999999</v>
      </c>
    </row>
    <row r="30" spans="1:15" ht="32.25" customHeight="1" x14ac:dyDescent="0.25">
      <c r="A30" s="48"/>
      <c r="B30" s="44"/>
      <c r="C30" s="48"/>
      <c r="D30" s="51"/>
      <c r="E30" s="13" t="s">
        <v>3</v>
      </c>
      <c r="F30" s="29">
        <f t="shared" si="8"/>
        <v>617787.9</v>
      </c>
      <c r="G30" s="29">
        <f t="shared" si="31"/>
        <v>190519.7</v>
      </c>
      <c r="H30" s="29">
        <f t="shared" si="31"/>
        <v>174896.1</v>
      </c>
      <c r="I30" s="29">
        <f>I33+I36+I39+I42</f>
        <v>129689.2</v>
      </c>
      <c r="J30" s="29">
        <f t="shared" si="32"/>
        <v>121109.90000000001</v>
      </c>
      <c r="K30" s="29">
        <f t="shared" si="32"/>
        <v>580</v>
      </c>
      <c r="L30" s="29">
        <f t="shared" si="32"/>
        <v>993</v>
      </c>
      <c r="M30" s="29">
        <f t="shared" ref="M30:O30" si="34">M33+M36+M39+M42</f>
        <v>0</v>
      </c>
      <c r="N30" s="29">
        <f t="shared" si="34"/>
        <v>0</v>
      </c>
      <c r="O30" s="29">
        <f t="shared" si="34"/>
        <v>0</v>
      </c>
    </row>
    <row r="31" spans="1:15" ht="34.5" customHeight="1" x14ac:dyDescent="0.25">
      <c r="A31" s="48"/>
      <c r="B31" s="44"/>
      <c r="C31" s="48"/>
      <c r="D31" s="51"/>
      <c r="E31" s="13" t="s">
        <v>4</v>
      </c>
      <c r="F31" s="29">
        <f t="shared" si="8"/>
        <v>439589.09999999992</v>
      </c>
      <c r="G31" s="29">
        <f t="shared" ref="G31:L31" si="35">SUM(G32:G33)</f>
        <v>68402.399999999994</v>
      </c>
      <c r="H31" s="29">
        <f t="shared" si="35"/>
        <v>63036.7</v>
      </c>
      <c r="I31" s="29">
        <f t="shared" si="35"/>
        <v>123832.60000000002</v>
      </c>
      <c r="J31" s="29">
        <f t="shared" si="35"/>
        <v>91030.200000000012</v>
      </c>
      <c r="K31" s="29">
        <f t="shared" si="35"/>
        <v>19935.8</v>
      </c>
      <c r="L31" s="29">
        <f t="shared" si="35"/>
        <v>19082.599999999999</v>
      </c>
      <c r="M31" s="29">
        <f t="shared" ref="M31:O31" si="36">SUM(M32:M33)</f>
        <v>18089.599999999999</v>
      </c>
      <c r="N31" s="29">
        <f t="shared" si="36"/>
        <v>18089.599999999999</v>
      </c>
      <c r="O31" s="29">
        <f t="shared" si="36"/>
        <v>18089.599999999999</v>
      </c>
    </row>
    <row r="32" spans="1:15" ht="41.25" customHeight="1" x14ac:dyDescent="0.25">
      <c r="A32" s="48"/>
      <c r="B32" s="44"/>
      <c r="C32" s="48"/>
      <c r="D32" s="51"/>
      <c r="E32" s="13" t="s">
        <v>94</v>
      </c>
      <c r="F32" s="29">
        <f t="shared" si="8"/>
        <v>435178.6999999999</v>
      </c>
      <c r="G32" s="29">
        <f>G44+G46+G49+G53+G50</f>
        <v>67763.599999999991</v>
      </c>
      <c r="H32" s="29">
        <f>H44+H46+H49+H53+H50</f>
        <v>62225.5</v>
      </c>
      <c r="I32" s="29">
        <f>I44+I46+I49+I53+I50+I51+I58</f>
        <v>122968.80000000002</v>
      </c>
      <c r="J32" s="29">
        <f>J44+J46+J49+J53+J50+J51+J58</f>
        <v>90506.6</v>
      </c>
      <c r="K32" s="29">
        <f>K44+K46+K49+K53+K50+K51+K58</f>
        <v>19355.8</v>
      </c>
      <c r="L32" s="29">
        <f>L44+L46+L49+L53+L50+L51+L58</f>
        <v>18089.599999999999</v>
      </c>
      <c r="M32" s="29">
        <f>M44+M46+M49+M53+M50+M51+M58</f>
        <v>18089.599999999999</v>
      </c>
      <c r="N32" s="29">
        <f t="shared" ref="N32:O32" si="37">N44+N46+N49+N53+N50+N51+N58</f>
        <v>18089.599999999999</v>
      </c>
      <c r="O32" s="29">
        <f t="shared" si="37"/>
        <v>18089.599999999999</v>
      </c>
    </row>
    <row r="33" spans="1:15" ht="30.75" customHeight="1" x14ac:dyDescent="0.25">
      <c r="A33" s="48"/>
      <c r="B33" s="44"/>
      <c r="C33" s="48"/>
      <c r="D33" s="51"/>
      <c r="E33" s="13" t="s">
        <v>3</v>
      </c>
      <c r="F33" s="29">
        <f t="shared" si="8"/>
        <v>4410.3999999999996</v>
      </c>
      <c r="G33" s="29">
        <f t="shared" ref="G33:L33" si="38">G52</f>
        <v>638.79999999999995</v>
      </c>
      <c r="H33" s="29">
        <f t="shared" si="38"/>
        <v>811.2</v>
      </c>
      <c r="I33" s="29">
        <f t="shared" si="38"/>
        <v>863.8</v>
      </c>
      <c r="J33" s="29">
        <f t="shared" si="38"/>
        <v>523.6</v>
      </c>
      <c r="K33" s="29">
        <f t="shared" si="38"/>
        <v>580</v>
      </c>
      <c r="L33" s="29">
        <f t="shared" si="38"/>
        <v>993</v>
      </c>
      <c r="M33" s="29">
        <f t="shared" ref="M33:O33" si="39">M52</f>
        <v>0</v>
      </c>
      <c r="N33" s="29">
        <f t="shared" si="39"/>
        <v>0</v>
      </c>
      <c r="O33" s="29">
        <f t="shared" si="39"/>
        <v>0</v>
      </c>
    </row>
    <row r="34" spans="1:15" ht="38.25" hidden="1" customHeight="1" x14ac:dyDescent="0.25">
      <c r="A34" s="48"/>
      <c r="B34" s="44"/>
      <c r="C34" s="48"/>
      <c r="D34" s="51"/>
      <c r="E34" s="13" t="s">
        <v>67</v>
      </c>
      <c r="F34" s="29">
        <f t="shared" si="8"/>
        <v>0</v>
      </c>
      <c r="G34" s="29">
        <f t="shared" ref="G34:L34" si="40">SUM(G35:G36)</f>
        <v>0</v>
      </c>
      <c r="H34" s="29">
        <f t="shared" si="40"/>
        <v>0</v>
      </c>
      <c r="I34" s="29">
        <f t="shared" si="40"/>
        <v>0</v>
      </c>
      <c r="J34" s="29">
        <f t="shared" si="40"/>
        <v>0</v>
      </c>
      <c r="K34" s="29">
        <f t="shared" si="40"/>
        <v>0</v>
      </c>
      <c r="L34" s="29">
        <f t="shared" si="40"/>
        <v>0</v>
      </c>
      <c r="M34" s="29">
        <f t="shared" ref="M34:O34" si="41">SUM(M35:M36)</f>
        <v>0</v>
      </c>
      <c r="N34" s="29">
        <f t="shared" si="41"/>
        <v>0</v>
      </c>
      <c r="O34" s="29">
        <f t="shared" si="41"/>
        <v>0</v>
      </c>
    </row>
    <row r="35" spans="1:15" ht="39" hidden="1" customHeight="1" x14ac:dyDescent="0.25">
      <c r="A35" s="48"/>
      <c r="B35" s="44"/>
      <c r="C35" s="48"/>
      <c r="D35" s="51"/>
      <c r="E35" s="13" t="s">
        <v>94</v>
      </c>
      <c r="F35" s="29">
        <f t="shared" si="8"/>
        <v>0</v>
      </c>
      <c r="G35" s="29">
        <f t="shared" ref="G35:L35" si="42">G45</f>
        <v>0</v>
      </c>
      <c r="H35" s="29">
        <f t="shared" si="42"/>
        <v>0</v>
      </c>
      <c r="I35" s="29">
        <f t="shared" si="42"/>
        <v>0</v>
      </c>
      <c r="J35" s="29">
        <f t="shared" si="42"/>
        <v>0</v>
      </c>
      <c r="K35" s="29">
        <f t="shared" si="42"/>
        <v>0</v>
      </c>
      <c r="L35" s="29">
        <f t="shared" si="42"/>
        <v>0</v>
      </c>
      <c r="M35" s="29">
        <f t="shared" ref="M35:O35" si="43">M45</f>
        <v>0</v>
      </c>
      <c r="N35" s="29">
        <f t="shared" si="43"/>
        <v>0</v>
      </c>
      <c r="O35" s="29">
        <f t="shared" si="43"/>
        <v>0</v>
      </c>
    </row>
    <row r="36" spans="1:15" ht="40.5" hidden="1" customHeight="1" x14ac:dyDescent="0.25">
      <c r="A36" s="48"/>
      <c r="B36" s="44"/>
      <c r="C36" s="48"/>
      <c r="D36" s="51"/>
      <c r="E36" s="13" t="s">
        <v>3</v>
      </c>
      <c r="F36" s="29">
        <f t="shared" si="8"/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</row>
    <row r="37" spans="1:15" ht="33" customHeight="1" x14ac:dyDescent="0.25">
      <c r="A37" s="48"/>
      <c r="B37" s="44"/>
      <c r="C37" s="48"/>
      <c r="D37" s="51"/>
      <c r="E37" s="13" t="s">
        <v>96</v>
      </c>
      <c r="F37" s="29">
        <f t="shared" si="8"/>
        <v>725323</v>
      </c>
      <c r="G37" s="29">
        <f t="shared" ref="G37:L37" si="44">SUM(G38:G39)</f>
        <v>219659.30000000002</v>
      </c>
      <c r="H37" s="29">
        <f>SUM(H38:H39)</f>
        <v>203755.69999999998</v>
      </c>
      <c r="I37" s="29">
        <f t="shared" si="44"/>
        <v>155275.79999999999</v>
      </c>
      <c r="J37" s="29">
        <f t="shared" si="44"/>
        <v>146632.20000000001</v>
      </c>
      <c r="K37" s="29">
        <f t="shared" si="44"/>
        <v>0</v>
      </c>
      <c r="L37" s="29">
        <f t="shared" si="44"/>
        <v>0</v>
      </c>
      <c r="M37" s="29">
        <f t="shared" ref="M37:O37" si="45">SUM(M38:M39)</f>
        <v>0</v>
      </c>
      <c r="N37" s="29">
        <f t="shared" si="45"/>
        <v>0</v>
      </c>
      <c r="O37" s="29">
        <f t="shared" si="45"/>
        <v>0</v>
      </c>
    </row>
    <row r="38" spans="1:15" ht="54.75" customHeight="1" x14ac:dyDescent="0.25">
      <c r="A38" s="48"/>
      <c r="B38" s="44"/>
      <c r="C38" s="48"/>
      <c r="D38" s="51"/>
      <c r="E38" s="13" t="s">
        <v>94</v>
      </c>
      <c r="F38" s="29">
        <f t="shared" si="8"/>
        <v>111945.5</v>
      </c>
      <c r="G38" s="29">
        <f>G56+G47+G57</f>
        <v>29778.399999999998</v>
      </c>
      <c r="H38" s="29">
        <f t="shared" ref="H38:M38" si="46">H47+H56</f>
        <v>29670.799999999999</v>
      </c>
      <c r="I38" s="29">
        <f t="shared" si="46"/>
        <v>26450.400000000001</v>
      </c>
      <c r="J38" s="29">
        <f t="shared" si="46"/>
        <v>26045.9</v>
      </c>
      <c r="K38" s="29">
        <f t="shared" si="46"/>
        <v>0</v>
      </c>
      <c r="L38" s="29">
        <f t="shared" si="46"/>
        <v>0</v>
      </c>
      <c r="M38" s="29">
        <f t="shared" si="46"/>
        <v>0</v>
      </c>
      <c r="N38" s="29">
        <f t="shared" ref="N38:O38" si="47">N47+N56</f>
        <v>0</v>
      </c>
      <c r="O38" s="29">
        <f t="shared" si="47"/>
        <v>0</v>
      </c>
    </row>
    <row r="39" spans="1:15" ht="25.5" x14ac:dyDescent="0.25">
      <c r="A39" s="48"/>
      <c r="B39" s="44"/>
      <c r="C39" s="48"/>
      <c r="D39" s="51"/>
      <c r="E39" s="13" t="s">
        <v>3</v>
      </c>
      <c r="F39" s="29">
        <f t="shared" si="8"/>
        <v>613377.50000000012</v>
      </c>
      <c r="G39" s="29">
        <f t="shared" ref="G39:L39" si="48">G55</f>
        <v>189880.90000000002</v>
      </c>
      <c r="H39" s="29">
        <f t="shared" si="48"/>
        <v>174084.9</v>
      </c>
      <c r="I39" s="29">
        <f t="shared" si="48"/>
        <v>128825.4</v>
      </c>
      <c r="J39" s="29">
        <f t="shared" si="48"/>
        <v>120586.3</v>
      </c>
      <c r="K39" s="29">
        <f t="shared" si="48"/>
        <v>0</v>
      </c>
      <c r="L39" s="29">
        <f t="shared" si="48"/>
        <v>0</v>
      </c>
      <c r="M39" s="29">
        <f t="shared" ref="M39:O39" si="49">M55</f>
        <v>0</v>
      </c>
      <c r="N39" s="29">
        <f t="shared" si="49"/>
        <v>0</v>
      </c>
      <c r="O39" s="29">
        <f t="shared" si="49"/>
        <v>0</v>
      </c>
    </row>
    <row r="40" spans="1:15" ht="44.25" customHeight="1" x14ac:dyDescent="0.25">
      <c r="A40" s="15"/>
      <c r="B40" s="44"/>
      <c r="C40" s="15"/>
      <c r="D40" s="7"/>
      <c r="E40" s="14" t="s">
        <v>206</v>
      </c>
      <c r="F40" s="29">
        <f t="shared" si="8"/>
        <v>236.6</v>
      </c>
      <c r="G40" s="29">
        <f>G41+G42</f>
        <v>0</v>
      </c>
      <c r="H40" s="29">
        <f t="shared" ref="H40:L40" si="50">H41+H42</f>
        <v>0</v>
      </c>
      <c r="I40" s="29">
        <f t="shared" si="50"/>
        <v>236.6</v>
      </c>
      <c r="J40" s="29">
        <f t="shared" si="50"/>
        <v>0</v>
      </c>
      <c r="K40" s="29">
        <f t="shared" si="50"/>
        <v>0</v>
      </c>
      <c r="L40" s="29">
        <f t="shared" si="50"/>
        <v>0</v>
      </c>
      <c r="M40" s="29">
        <f t="shared" ref="M40:O40" si="51">M41+M42</f>
        <v>0</v>
      </c>
      <c r="N40" s="29">
        <f t="shared" si="51"/>
        <v>0</v>
      </c>
      <c r="O40" s="29">
        <f t="shared" si="51"/>
        <v>0</v>
      </c>
    </row>
    <row r="41" spans="1:15" ht="51" x14ac:dyDescent="0.25">
      <c r="A41" s="15"/>
      <c r="B41" s="44"/>
      <c r="C41" s="15"/>
      <c r="D41" s="7"/>
      <c r="E41" s="14" t="s">
        <v>94</v>
      </c>
      <c r="F41" s="29">
        <f t="shared" si="8"/>
        <v>236.6</v>
      </c>
      <c r="G41" s="29">
        <f t="shared" ref="G41:H41" si="52">G48</f>
        <v>0</v>
      </c>
      <c r="H41" s="29">
        <f t="shared" si="52"/>
        <v>0</v>
      </c>
      <c r="I41" s="29">
        <f>I48</f>
        <v>236.6</v>
      </c>
      <c r="J41" s="29">
        <f t="shared" ref="J41:L41" si="53">J48</f>
        <v>0</v>
      </c>
      <c r="K41" s="29">
        <f t="shared" si="53"/>
        <v>0</v>
      </c>
      <c r="L41" s="29">
        <f t="shared" si="53"/>
        <v>0</v>
      </c>
      <c r="M41" s="29">
        <f t="shared" ref="M41:O41" si="54">M48</f>
        <v>0</v>
      </c>
      <c r="N41" s="29">
        <f t="shared" si="54"/>
        <v>0</v>
      </c>
      <c r="O41" s="29">
        <f t="shared" si="54"/>
        <v>0</v>
      </c>
    </row>
    <row r="42" spans="1:15" ht="25.5" x14ac:dyDescent="0.25">
      <c r="A42" s="15"/>
      <c r="B42" s="45"/>
      <c r="C42" s="15"/>
      <c r="D42" s="7"/>
      <c r="E42" s="14" t="s">
        <v>3</v>
      </c>
      <c r="F42" s="29">
        <f t="shared" si="8"/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</row>
    <row r="43" spans="1:15" s="8" customFormat="1" ht="63.75" x14ac:dyDescent="0.25">
      <c r="A43" s="15" t="s">
        <v>8</v>
      </c>
      <c r="B43" s="13" t="s">
        <v>98</v>
      </c>
      <c r="C43" s="15"/>
      <c r="D43" s="7" t="s">
        <v>9</v>
      </c>
      <c r="E43" s="13"/>
      <c r="F43" s="29">
        <f t="shared" si="8"/>
        <v>400643.99999999988</v>
      </c>
      <c r="G43" s="29">
        <f t="shared" ref="G43:L43" si="55">SUM(G44:G53)</f>
        <v>72027</v>
      </c>
      <c r="H43" s="29">
        <f t="shared" si="55"/>
        <v>66561.8</v>
      </c>
      <c r="I43" s="29">
        <f>SUM(I44:I53)</f>
        <v>112737.80000000002</v>
      </c>
      <c r="J43" s="29">
        <f t="shared" si="55"/>
        <v>56030.2</v>
      </c>
      <c r="K43" s="29">
        <f t="shared" si="55"/>
        <v>19935.8</v>
      </c>
      <c r="L43" s="29">
        <f t="shared" si="55"/>
        <v>19082.599999999999</v>
      </c>
      <c r="M43" s="29">
        <f t="shared" ref="M43:O43" si="56">SUM(M44:M53)</f>
        <v>18089.599999999999</v>
      </c>
      <c r="N43" s="29">
        <f t="shared" si="56"/>
        <v>18089.599999999999</v>
      </c>
      <c r="O43" s="29">
        <f t="shared" si="56"/>
        <v>18089.599999999999</v>
      </c>
    </row>
    <row r="44" spans="1:15" ht="63" customHeight="1" x14ac:dyDescent="0.25">
      <c r="A44" s="48" t="s">
        <v>10</v>
      </c>
      <c r="B44" s="49" t="s">
        <v>50</v>
      </c>
      <c r="C44" s="16" t="s">
        <v>75</v>
      </c>
      <c r="D44" s="7" t="s">
        <v>11</v>
      </c>
      <c r="E44" s="13" t="s">
        <v>97</v>
      </c>
      <c r="F44" s="29">
        <f t="shared" si="8"/>
        <v>21132.500000000004</v>
      </c>
      <c r="G44" s="29">
        <v>3407.1</v>
      </c>
      <c r="H44" s="29">
        <v>2682.9</v>
      </c>
      <c r="I44" s="29">
        <v>3031.1</v>
      </c>
      <c r="J44" s="29">
        <f>2846.4+374</f>
        <v>3220.4</v>
      </c>
      <c r="K44" s="29">
        <v>1758.2</v>
      </c>
      <c r="L44" s="29">
        <v>1758.2</v>
      </c>
      <c r="M44" s="29">
        <v>1758.2</v>
      </c>
      <c r="N44" s="29">
        <v>1758.2</v>
      </c>
      <c r="O44" s="29">
        <v>1758.2</v>
      </c>
    </row>
    <row r="45" spans="1:15" ht="84" hidden="1" customHeight="1" x14ac:dyDescent="0.25">
      <c r="A45" s="48"/>
      <c r="B45" s="49"/>
      <c r="C45" s="16"/>
      <c r="D45" s="7"/>
      <c r="E45" s="13" t="s">
        <v>68</v>
      </c>
      <c r="F45" s="29">
        <f t="shared" si="8"/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</row>
    <row r="46" spans="1:15" ht="66.75" customHeight="1" x14ac:dyDescent="0.25">
      <c r="A46" s="58" t="s">
        <v>12</v>
      </c>
      <c r="B46" s="43" t="s">
        <v>51</v>
      </c>
      <c r="C46" s="70" t="s">
        <v>75</v>
      </c>
      <c r="D46" s="43" t="s">
        <v>13</v>
      </c>
      <c r="E46" s="13" t="s">
        <v>97</v>
      </c>
      <c r="F46" s="29">
        <f t="shared" si="8"/>
        <v>271181.5</v>
      </c>
      <c r="G46" s="29">
        <v>40335.699999999997</v>
      </c>
      <c r="H46" s="29">
        <v>45109.1</v>
      </c>
      <c r="I46" s="29">
        <v>52393.3</v>
      </c>
      <c r="J46" s="29">
        <v>50420.2</v>
      </c>
      <c r="K46" s="29">
        <v>17597.599999999999</v>
      </c>
      <c r="L46" s="29">
        <v>16331.4</v>
      </c>
      <c r="M46" s="29">
        <v>16331.4</v>
      </c>
      <c r="N46" s="29">
        <v>16331.4</v>
      </c>
      <c r="O46" s="29">
        <v>16331.4</v>
      </c>
    </row>
    <row r="47" spans="1:15" ht="68.25" customHeight="1" x14ac:dyDescent="0.25">
      <c r="A47" s="69"/>
      <c r="B47" s="44"/>
      <c r="C47" s="71"/>
      <c r="D47" s="44"/>
      <c r="E47" s="13" t="s">
        <v>135</v>
      </c>
      <c r="F47" s="29">
        <f t="shared" si="8"/>
        <v>7554.2</v>
      </c>
      <c r="G47" s="29">
        <v>3624.6</v>
      </c>
      <c r="H47" s="29">
        <v>3525.1</v>
      </c>
      <c r="I47" s="29">
        <v>404.5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</row>
    <row r="48" spans="1:15" ht="82.5" customHeight="1" x14ac:dyDescent="0.25">
      <c r="A48" s="59"/>
      <c r="B48" s="45"/>
      <c r="C48" s="72"/>
      <c r="D48" s="45"/>
      <c r="E48" s="13" t="s">
        <v>207</v>
      </c>
      <c r="F48" s="29">
        <f t="shared" si="8"/>
        <v>236.6</v>
      </c>
      <c r="G48" s="29">
        <v>0</v>
      </c>
      <c r="H48" s="29">
        <v>0</v>
      </c>
      <c r="I48" s="29">
        <v>236.6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</row>
    <row r="49" spans="1:15" ht="21" customHeight="1" x14ac:dyDescent="0.25">
      <c r="A49" s="64" t="s">
        <v>73</v>
      </c>
      <c r="B49" s="43" t="s">
        <v>65</v>
      </c>
      <c r="C49" s="16" t="s">
        <v>75</v>
      </c>
      <c r="D49" s="43" t="s">
        <v>66</v>
      </c>
      <c r="E49" s="43" t="s">
        <v>97</v>
      </c>
      <c r="F49" s="29">
        <f>SUM(G49:O49)</f>
        <v>4507</v>
      </c>
      <c r="G49" s="29">
        <v>266.2</v>
      </c>
      <c r="H49" s="29">
        <v>849.9</v>
      </c>
      <c r="I49" s="29">
        <v>3290.9</v>
      </c>
      <c r="J49" s="29">
        <v>100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</row>
    <row r="50" spans="1:15" ht="18" customHeight="1" x14ac:dyDescent="0.25">
      <c r="A50" s="65"/>
      <c r="B50" s="44"/>
      <c r="C50" s="16" t="s">
        <v>200</v>
      </c>
      <c r="D50" s="44"/>
      <c r="E50" s="44"/>
      <c r="F50" s="29">
        <f t="shared" ref="F50:F54" si="57">SUM(G50:O50)</f>
        <v>11097.300000000001</v>
      </c>
      <c r="G50" s="29">
        <v>0</v>
      </c>
      <c r="H50" s="29">
        <v>0</v>
      </c>
      <c r="I50" s="29">
        <f>11541.7-444.4</f>
        <v>11097.300000000001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</row>
    <row r="51" spans="1:15" ht="25.5" customHeight="1" x14ac:dyDescent="0.25">
      <c r="A51" s="66"/>
      <c r="B51" s="45"/>
      <c r="C51" s="16" t="s">
        <v>201</v>
      </c>
      <c r="D51" s="45"/>
      <c r="E51" s="45"/>
      <c r="F51" s="29">
        <f t="shared" si="57"/>
        <v>19521.900000000001</v>
      </c>
      <c r="G51" s="29">
        <v>0</v>
      </c>
      <c r="H51" s="29">
        <v>0</v>
      </c>
      <c r="I51" s="29">
        <v>19521.900000000001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</row>
    <row r="52" spans="1:15" ht="92.25" customHeight="1" x14ac:dyDescent="0.25">
      <c r="A52" s="15" t="s">
        <v>73</v>
      </c>
      <c r="B52" s="13" t="s">
        <v>139</v>
      </c>
      <c r="C52" s="16" t="s">
        <v>75</v>
      </c>
      <c r="D52" s="7" t="s">
        <v>79</v>
      </c>
      <c r="E52" s="13" t="s">
        <v>77</v>
      </c>
      <c r="F52" s="29">
        <f t="shared" si="57"/>
        <v>4410.3999999999996</v>
      </c>
      <c r="G52" s="29">
        <v>638.79999999999995</v>
      </c>
      <c r="H52" s="29">
        <v>811.2</v>
      </c>
      <c r="I52" s="29">
        <v>863.8</v>
      </c>
      <c r="J52" s="29">
        <v>523.6</v>
      </c>
      <c r="K52" s="29">
        <v>580</v>
      </c>
      <c r="L52" s="29">
        <v>993</v>
      </c>
      <c r="M52" s="29">
        <v>0</v>
      </c>
      <c r="N52" s="29">
        <v>0</v>
      </c>
      <c r="O52" s="29">
        <v>0</v>
      </c>
    </row>
    <row r="53" spans="1:15" ht="79.5" customHeight="1" x14ac:dyDescent="0.25">
      <c r="A53" s="15" t="s">
        <v>156</v>
      </c>
      <c r="B53" s="13" t="s">
        <v>155</v>
      </c>
      <c r="C53" s="16" t="s">
        <v>75</v>
      </c>
      <c r="D53" s="7" t="s">
        <v>153</v>
      </c>
      <c r="E53" s="13" t="s">
        <v>97</v>
      </c>
      <c r="F53" s="29">
        <f t="shared" si="57"/>
        <v>61002.6</v>
      </c>
      <c r="G53" s="29">
        <v>23754.6</v>
      </c>
      <c r="H53" s="29">
        <v>13583.6</v>
      </c>
      <c r="I53" s="29">
        <v>21898.400000000001</v>
      </c>
      <c r="J53" s="29">
        <v>1766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</row>
    <row r="54" spans="1:15" ht="51" x14ac:dyDescent="0.25">
      <c r="A54" s="17" t="s">
        <v>14</v>
      </c>
      <c r="B54" s="13" t="s">
        <v>99</v>
      </c>
      <c r="C54" s="16"/>
      <c r="D54" s="7" t="s">
        <v>85</v>
      </c>
      <c r="E54" s="13"/>
      <c r="F54" s="29">
        <f t="shared" si="57"/>
        <v>764504.7</v>
      </c>
      <c r="G54" s="29">
        <f t="shared" ref="G54:L54" si="58">G55+G56+G57+G58</f>
        <v>216034.7</v>
      </c>
      <c r="H54" s="29">
        <f t="shared" si="58"/>
        <v>200230.6</v>
      </c>
      <c r="I54" s="29">
        <f t="shared" si="58"/>
        <v>166607.19999999998</v>
      </c>
      <c r="J54" s="29">
        <f t="shared" si="58"/>
        <v>181632.2</v>
      </c>
      <c r="K54" s="29">
        <f t="shared" si="58"/>
        <v>0</v>
      </c>
      <c r="L54" s="29">
        <f t="shared" si="58"/>
        <v>0</v>
      </c>
      <c r="M54" s="29">
        <f t="shared" ref="M54:O54" si="59">M55+M56+M57+M58</f>
        <v>0</v>
      </c>
      <c r="N54" s="29">
        <f t="shared" si="59"/>
        <v>0</v>
      </c>
      <c r="O54" s="29">
        <f t="shared" si="59"/>
        <v>0</v>
      </c>
    </row>
    <row r="55" spans="1:15" ht="39" customHeight="1" x14ac:dyDescent="0.25">
      <c r="A55" s="67" t="s">
        <v>100</v>
      </c>
      <c r="B55" s="54" t="s">
        <v>221</v>
      </c>
      <c r="C55" s="56" t="s">
        <v>89</v>
      </c>
      <c r="D55" s="43" t="s">
        <v>86</v>
      </c>
      <c r="E55" s="13" t="s">
        <v>134</v>
      </c>
      <c r="F55" s="29">
        <f>SUM(G55:O55)</f>
        <v>613377.50000000012</v>
      </c>
      <c r="G55" s="29">
        <f>59480.8+130400.1</f>
        <v>189880.90000000002</v>
      </c>
      <c r="H55" s="29">
        <v>174084.9</v>
      </c>
      <c r="I55" s="29">
        <v>128825.4</v>
      </c>
      <c r="J55" s="30">
        <v>120586.3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</row>
    <row r="56" spans="1:15" ht="63.75" x14ac:dyDescent="0.25">
      <c r="A56" s="68"/>
      <c r="B56" s="55"/>
      <c r="C56" s="57"/>
      <c r="D56" s="45"/>
      <c r="E56" s="13" t="s">
        <v>135</v>
      </c>
      <c r="F56" s="29">
        <f t="shared" ref="F56:F88" si="60">SUM(G56:O56)</f>
        <v>104388.29999999999</v>
      </c>
      <c r="G56" s="29">
        <v>26150.799999999999</v>
      </c>
      <c r="H56" s="29">
        <v>26145.7</v>
      </c>
      <c r="I56" s="29">
        <v>26045.9</v>
      </c>
      <c r="J56" s="30">
        <v>26045.9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</row>
    <row r="57" spans="1:15" ht="71.25" customHeight="1" x14ac:dyDescent="0.25">
      <c r="A57" s="18" t="s">
        <v>145</v>
      </c>
      <c r="B57" s="19" t="s">
        <v>221</v>
      </c>
      <c r="C57" s="20" t="s">
        <v>89</v>
      </c>
      <c r="D57" s="27" t="s">
        <v>144</v>
      </c>
      <c r="E57" s="13" t="s">
        <v>135</v>
      </c>
      <c r="F57" s="29">
        <f t="shared" si="60"/>
        <v>3</v>
      </c>
      <c r="G57" s="29">
        <v>3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</row>
    <row r="58" spans="1:15" ht="65.25" customHeight="1" x14ac:dyDescent="0.25">
      <c r="A58" s="18" t="s">
        <v>202</v>
      </c>
      <c r="B58" s="19" t="s">
        <v>203</v>
      </c>
      <c r="C58" s="20" t="s">
        <v>75</v>
      </c>
      <c r="D58" s="27" t="s">
        <v>204</v>
      </c>
      <c r="E58" s="13" t="s">
        <v>97</v>
      </c>
      <c r="F58" s="29">
        <f t="shared" si="60"/>
        <v>46735.9</v>
      </c>
      <c r="G58" s="29">
        <v>0</v>
      </c>
      <c r="H58" s="29">
        <v>0</v>
      </c>
      <c r="I58" s="29">
        <v>11735.9</v>
      </c>
      <c r="J58" s="29">
        <v>35000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</row>
    <row r="59" spans="1:15" ht="15.75" customHeight="1" x14ac:dyDescent="0.25">
      <c r="A59" s="48">
        <v>3</v>
      </c>
      <c r="B59" s="54" t="s">
        <v>87</v>
      </c>
      <c r="C59" s="50"/>
      <c r="D59" s="51" t="s">
        <v>125</v>
      </c>
      <c r="E59" s="13" t="s">
        <v>2</v>
      </c>
      <c r="F59" s="29">
        <f t="shared" si="60"/>
        <v>223431.19999999998</v>
      </c>
      <c r="G59" s="29">
        <f t="shared" ref="G59:L59" si="61">G60+G61</f>
        <v>21076</v>
      </c>
      <c r="H59" s="29">
        <f t="shared" si="61"/>
        <v>82310.100000000006</v>
      </c>
      <c r="I59" s="29">
        <f t="shared" si="61"/>
        <v>76476.600000000006</v>
      </c>
      <c r="J59" s="29">
        <f t="shared" si="61"/>
        <v>23299.9</v>
      </c>
      <c r="K59" s="29">
        <f t="shared" si="61"/>
        <v>17961</v>
      </c>
      <c r="L59" s="29">
        <f t="shared" si="61"/>
        <v>576.9</v>
      </c>
      <c r="M59" s="29">
        <f t="shared" ref="M59:O59" si="62">M60+M61</f>
        <v>576.9</v>
      </c>
      <c r="N59" s="29">
        <f t="shared" si="62"/>
        <v>576.9</v>
      </c>
      <c r="O59" s="29">
        <f t="shared" si="62"/>
        <v>576.9</v>
      </c>
    </row>
    <row r="60" spans="1:15" ht="51" x14ac:dyDescent="0.25">
      <c r="A60" s="48"/>
      <c r="B60" s="61"/>
      <c r="C60" s="50"/>
      <c r="D60" s="51"/>
      <c r="E60" s="13" t="s">
        <v>94</v>
      </c>
      <c r="F60" s="29">
        <f t="shared" si="60"/>
        <v>53284.000000000007</v>
      </c>
      <c r="G60" s="29">
        <f t="shared" ref="G60:K61" si="63">G63+G66</f>
        <v>11080</v>
      </c>
      <c r="H60" s="29">
        <f>H63+H66</f>
        <v>14760.600000000002</v>
      </c>
      <c r="I60" s="29">
        <f t="shared" si="63"/>
        <v>12903.900000000001</v>
      </c>
      <c r="J60" s="29">
        <f t="shared" si="63"/>
        <v>9047.4</v>
      </c>
      <c r="K60" s="29">
        <f t="shared" si="63"/>
        <v>3184.5</v>
      </c>
      <c r="L60" s="29">
        <f>L63+L66</f>
        <v>576.9</v>
      </c>
      <c r="M60" s="29">
        <f>M63+M66</f>
        <v>576.9</v>
      </c>
      <c r="N60" s="29">
        <f t="shared" ref="N60:O60" si="64">N63+N66</f>
        <v>576.9</v>
      </c>
      <c r="O60" s="29">
        <f t="shared" si="64"/>
        <v>576.9</v>
      </c>
    </row>
    <row r="61" spans="1:15" ht="25.5" x14ac:dyDescent="0.25">
      <c r="A61" s="48"/>
      <c r="B61" s="61"/>
      <c r="C61" s="50"/>
      <c r="D61" s="51"/>
      <c r="E61" s="13" t="s">
        <v>3</v>
      </c>
      <c r="F61" s="29">
        <f t="shared" si="60"/>
        <v>170147.20000000001</v>
      </c>
      <c r="G61" s="29">
        <f t="shared" si="63"/>
        <v>9996</v>
      </c>
      <c r="H61" s="29">
        <f t="shared" si="63"/>
        <v>67549.5</v>
      </c>
      <c r="I61" s="29">
        <f t="shared" si="63"/>
        <v>63572.7</v>
      </c>
      <c r="J61" s="29">
        <f t="shared" si="63"/>
        <v>14252.5</v>
      </c>
      <c r="K61" s="29">
        <f t="shared" si="63"/>
        <v>14776.5</v>
      </c>
      <c r="L61" s="29">
        <f>L64+L67</f>
        <v>0</v>
      </c>
      <c r="M61" s="29">
        <f>M64+M67</f>
        <v>0</v>
      </c>
      <c r="N61" s="29">
        <f t="shared" ref="N61:O61" si="65">N64+N67</f>
        <v>0</v>
      </c>
      <c r="O61" s="29">
        <f t="shared" si="65"/>
        <v>0</v>
      </c>
    </row>
    <row r="62" spans="1:15" ht="42" customHeight="1" x14ac:dyDescent="0.25">
      <c r="A62" s="48"/>
      <c r="B62" s="61"/>
      <c r="C62" s="50"/>
      <c r="D62" s="51"/>
      <c r="E62" s="13" t="s">
        <v>4</v>
      </c>
      <c r="F62" s="29">
        <f t="shared" si="60"/>
        <v>154503.29999999999</v>
      </c>
      <c r="G62" s="29">
        <f t="shared" ref="G62:L62" si="66">G63+G64</f>
        <v>15492.3</v>
      </c>
      <c r="H62" s="29">
        <f t="shared" si="66"/>
        <v>52897.8</v>
      </c>
      <c r="I62" s="29">
        <f>I63+I64</f>
        <v>48625.100000000006</v>
      </c>
      <c r="J62" s="29">
        <f t="shared" si="66"/>
        <v>17219.5</v>
      </c>
      <c r="K62" s="29">
        <f t="shared" si="66"/>
        <v>17961</v>
      </c>
      <c r="L62" s="29">
        <f t="shared" si="66"/>
        <v>576.9</v>
      </c>
      <c r="M62" s="29">
        <f t="shared" ref="M62:O62" si="67">M63+M64</f>
        <v>576.9</v>
      </c>
      <c r="N62" s="29">
        <f t="shared" si="67"/>
        <v>576.9</v>
      </c>
      <c r="O62" s="29">
        <f t="shared" si="67"/>
        <v>576.9</v>
      </c>
    </row>
    <row r="63" spans="1:15" ht="56.25" customHeight="1" x14ac:dyDescent="0.25">
      <c r="A63" s="48"/>
      <c r="B63" s="61"/>
      <c r="C63" s="50"/>
      <c r="D63" s="51"/>
      <c r="E63" s="13" t="s">
        <v>94</v>
      </c>
      <c r="F63" s="29">
        <f t="shared" si="60"/>
        <v>32436.000000000007</v>
      </c>
      <c r="G63" s="29">
        <f t="shared" ref="G63:H63" si="68">G70+G71+G74+G73+G76</f>
        <v>5496.3</v>
      </c>
      <c r="H63" s="29">
        <f t="shared" si="68"/>
        <v>9754.4000000000015</v>
      </c>
      <c r="I63" s="29">
        <f>I70+I71+I74+I73+I76+I69</f>
        <v>8726.2000000000007</v>
      </c>
      <c r="J63" s="29">
        <f t="shared" ref="J63:L63" si="69">J70+J71+J74+J73+J76+J69</f>
        <v>2967</v>
      </c>
      <c r="K63" s="29">
        <f t="shared" si="69"/>
        <v>3184.5</v>
      </c>
      <c r="L63" s="29">
        <f t="shared" si="69"/>
        <v>576.9</v>
      </c>
      <c r="M63" s="29">
        <f t="shared" ref="M63:O63" si="70">M70+M71+M74+M73+M76+M69</f>
        <v>576.9</v>
      </c>
      <c r="N63" s="29">
        <f t="shared" si="70"/>
        <v>576.9</v>
      </c>
      <c r="O63" s="29">
        <f t="shared" si="70"/>
        <v>576.9</v>
      </c>
    </row>
    <row r="64" spans="1:15" ht="25.5" x14ac:dyDescent="0.25">
      <c r="A64" s="48"/>
      <c r="B64" s="61"/>
      <c r="C64" s="50"/>
      <c r="D64" s="51"/>
      <c r="E64" s="13" t="s">
        <v>3</v>
      </c>
      <c r="F64" s="29">
        <f t="shared" si="60"/>
        <v>122067.3</v>
      </c>
      <c r="G64" s="29">
        <f t="shared" ref="G64:L64" si="71">G75</f>
        <v>9996</v>
      </c>
      <c r="H64" s="29">
        <f t="shared" si="71"/>
        <v>43143.4</v>
      </c>
      <c r="I64" s="29">
        <f t="shared" si="71"/>
        <v>39898.9</v>
      </c>
      <c r="J64" s="29">
        <f t="shared" si="71"/>
        <v>14252.5</v>
      </c>
      <c r="K64" s="29">
        <f t="shared" si="71"/>
        <v>14776.5</v>
      </c>
      <c r="L64" s="29">
        <f t="shared" si="71"/>
        <v>0</v>
      </c>
      <c r="M64" s="29">
        <f t="shared" ref="M64:O64" si="72">M75</f>
        <v>0</v>
      </c>
      <c r="N64" s="29">
        <f t="shared" si="72"/>
        <v>0</v>
      </c>
      <c r="O64" s="29">
        <f t="shared" si="72"/>
        <v>0</v>
      </c>
    </row>
    <row r="65" spans="1:15" ht="25.5" x14ac:dyDescent="0.25">
      <c r="A65" s="48"/>
      <c r="B65" s="61"/>
      <c r="C65" s="50"/>
      <c r="D65" s="51"/>
      <c r="E65" s="13" t="s">
        <v>5</v>
      </c>
      <c r="F65" s="29">
        <f t="shared" si="60"/>
        <v>68927.899999999994</v>
      </c>
      <c r="G65" s="29">
        <f t="shared" ref="G65:L65" si="73">SUM(G66:G67)</f>
        <v>5583.7</v>
      </c>
      <c r="H65" s="29">
        <f t="shared" si="73"/>
        <v>29412.3</v>
      </c>
      <c r="I65" s="29">
        <f t="shared" si="73"/>
        <v>27851.5</v>
      </c>
      <c r="J65" s="29">
        <f t="shared" si="73"/>
        <v>6080.4</v>
      </c>
      <c r="K65" s="29">
        <f t="shared" si="73"/>
        <v>0</v>
      </c>
      <c r="L65" s="29">
        <f t="shared" si="73"/>
        <v>0</v>
      </c>
      <c r="M65" s="29">
        <f t="shared" ref="M65:O65" si="74">SUM(M66:M67)</f>
        <v>0</v>
      </c>
      <c r="N65" s="29">
        <f t="shared" si="74"/>
        <v>0</v>
      </c>
      <c r="O65" s="29">
        <f t="shared" si="74"/>
        <v>0</v>
      </c>
    </row>
    <row r="66" spans="1:15" ht="28.5" customHeight="1" x14ac:dyDescent="0.25">
      <c r="A66" s="48"/>
      <c r="B66" s="61"/>
      <c r="C66" s="50"/>
      <c r="D66" s="51"/>
      <c r="E66" s="13" t="s">
        <v>94</v>
      </c>
      <c r="F66" s="29">
        <f t="shared" si="60"/>
        <v>20848</v>
      </c>
      <c r="G66" s="29">
        <f t="shared" ref="G66:L66" si="75">G72+G77</f>
        <v>5583.7</v>
      </c>
      <c r="H66" s="29">
        <f t="shared" si="75"/>
        <v>5006.2</v>
      </c>
      <c r="I66" s="29">
        <f t="shared" si="75"/>
        <v>4177.7</v>
      </c>
      <c r="J66" s="29">
        <f t="shared" si="75"/>
        <v>6080.4</v>
      </c>
      <c r="K66" s="29">
        <f t="shared" si="75"/>
        <v>0</v>
      </c>
      <c r="L66" s="29">
        <f t="shared" si="75"/>
        <v>0</v>
      </c>
      <c r="M66" s="29">
        <f t="shared" ref="M66:O66" si="76">M72+M77</f>
        <v>0</v>
      </c>
      <c r="N66" s="29">
        <f t="shared" si="76"/>
        <v>0</v>
      </c>
      <c r="O66" s="29">
        <f t="shared" si="76"/>
        <v>0</v>
      </c>
    </row>
    <row r="67" spans="1:15" ht="25.5" x14ac:dyDescent="0.25">
      <c r="A67" s="48"/>
      <c r="B67" s="55"/>
      <c r="C67" s="50"/>
      <c r="D67" s="51"/>
      <c r="E67" s="13" t="s">
        <v>3</v>
      </c>
      <c r="F67" s="29">
        <f t="shared" si="60"/>
        <v>48079.899999999994</v>
      </c>
      <c r="G67" s="29">
        <f t="shared" ref="G67:L67" si="77">G78</f>
        <v>0</v>
      </c>
      <c r="H67" s="29">
        <f t="shared" si="77"/>
        <v>24406.1</v>
      </c>
      <c r="I67" s="29">
        <f t="shared" si="77"/>
        <v>23673.8</v>
      </c>
      <c r="J67" s="29">
        <f t="shared" si="77"/>
        <v>0</v>
      </c>
      <c r="K67" s="29">
        <f t="shared" si="77"/>
        <v>0</v>
      </c>
      <c r="L67" s="29">
        <f t="shared" si="77"/>
        <v>0</v>
      </c>
      <c r="M67" s="29">
        <f t="shared" ref="M67:O67" si="78">M78</f>
        <v>0</v>
      </c>
      <c r="N67" s="29">
        <f t="shared" si="78"/>
        <v>0</v>
      </c>
      <c r="O67" s="29">
        <f t="shared" si="78"/>
        <v>0</v>
      </c>
    </row>
    <row r="68" spans="1:15" s="8" customFormat="1" ht="51" x14ac:dyDescent="0.25">
      <c r="A68" s="15" t="s">
        <v>15</v>
      </c>
      <c r="B68" s="13" t="s">
        <v>101</v>
      </c>
      <c r="C68" s="16"/>
      <c r="D68" s="7" t="s">
        <v>16</v>
      </c>
      <c r="E68" s="13"/>
      <c r="F68" s="29">
        <f t="shared" si="60"/>
        <v>223431.19999999998</v>
      </c>
      <c r="G68" s="29">
        <f t="shared" ref="G68:H68" si="79">SUM(G70:G78)</f>
        <v>21076</v>
      </c>
      <c r="H68" s="29">
        <f t="shared" si="79"/>
        <v>82310.100000000006</v>
      </c>
      <c r="I68" s="29">
        <f>SUM(I69:I78)</f>
        <v>76476.599999999991</v>
      </c>
      <c r="J68" s="29">
        <f t="shared" ref="J68:L68" si="80">SUM(J69:J78)</f>
        <v>23299.9</v>
      </c>
      <c r="K68" s="29">
        <f t="shared" si="80"/>
        <v>17961</v>
      </c>
      <c r="L68" s="29">
        <f t="shared" si="80"/>
        <v>576.9</v>
      </c>
      <c r="M68" s="29">
        <f t="shared" ref="M68:O68" si="81">SUM(M69:M78)</f>
        <v>576.9</v>
      </c>
      <c r="N68" s="29">
        <f t="shared" si="81"/>
        <v>576.9</v>
      </c>
      <c r="O68" s="29">
        <f t="shared" si="81"/>
        <v>576.9</v>
      </c>
    </row>
    <row r="69" spans="1:15" s="8" customFormat="1" ht="47.25" customHeight="1" x14ac:dyDescent="0.25">
      <c r="A69" s="58" t="s">
        <v>17</v>
      </c>
      <c r="B69" s="43" t="s">
        <v>91</v>
      </c>
      <c r="C69" s="16" t="s">
        <v>75</v>
      </c>
      <c r="D69" s="43" t="s">
        <v>18</v>
      </c>
      <c r="E69" s="43" t="s">
        <v>97</v>
      </c>
      <c r="F69" s="29">
        <f t="shared" si="60"/>
        <v>607</v>
      </c>
      <c r="G69" s="29">
        <v>0</v>
      </c>
      <c r="H69" s="29">
        <v>0</v>
      </c>
      <c r="I69" s="29">
        <v>607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</row>
    <row r="70" spans="1:15" ht="45" customHeight="1" x14ac:dyDescent="0.25">
      <c r="A70" s="59"/>
      <c r="B70" s="45"/>
      <c r="C70" s="16" t="s">
        <v>102</v>
      </c>
      <c r="D70" s="45"/>
      <c r="E70" s="45"/>
      <c r="F70" s="29">
        <f t="shared" si="60"/>
        <v>5584.0000000000009</v>
      </c>
      <c r="G70" s="29">
        <v>1315.8</v>
      </c>
      <c r="H70" s="29">
        <v>1384</v>
      </c>
      <c r="I70" s="29">
        <v>830.1</v>
      </c>
      <c r="J70" s="29">
        <v>395.1</v>
      </c>
      <c r="K70" s="29">
        <v>331.8</v>
      </c>
      <c r="L70" s="29">
        <v>331.8</v>
      </c>
      <c r="M70" s="29">
        <v>331.8</v>
      </c>
      <c r="N70" s="29">
        <v>331.8</v>
      </c>
      <c r="O70" s="29">
        <v>331.8</v>
      </c>
    </row>
    <row r="71" spans="1:15" ht="158.25" customHeight="1" x14ac:dyDescent="0.25">
      <c r="A71" s="15" t="s">
        <v>19</v>
      </c>
      <c r="B71" s="13" t="s">
        <v>52</v>
      </c>
      <c r="C71" s="16" t="s">
        <v>102</v>
      </c>
      <c r="D71" s="7" t="s">
        <v>20</v>
      </c>
      <c r="E71" s="13" t="s">
        <v>97</v>
      </c>
      <c r="F71" s="29">
        <f t="shared" si="60"/>
        <v>1710.7</v>
      </c>
      <c r="G71" s="29">
        <v>649.1</v>
      </c>
      <c r="H71" s="29">
        <v>756.8</v>
      </c>
      <c r="I71" s="29">
        <v>248.1</v>
      </c>
      <c r="J71" s="29">
        <v>56.7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</row>
    <row r="72" spans="1:15" ht="51" x14ac:dyDescent="0.25">
      <c r="A72" s="52" t="s">
        <v>21</v>
      </c>
      <c r="B72" s="54" t="s">
        <v>22</v>
      </c>
      <c r="C72" s="56" t="s">
        <v>102</v>
      </c>
      <c r="D72" s="43" t="s">
        <v>69</v>
      </c>
      <c r="E72" s="13" t="s">
        <v>103</v>
      </c>
      <c r="F72" s="29">
        <f t="shared" si="60"/>
        <v>12363.3</v>
      </c>
      <c r="G72" s="29">
        <v>5583.7</v>
      </c>
      <c r="H72" s="29">
        <v>699.2</v>
      </c>
      <c r="I72" s="29">
        <v>0</v>
      </c>
      <c r="J72" s="29">
        <v>6080.4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</row>
    <row r="73" spans="1:15" ht="51" x14ac:dyDescent="0.25">
      <c r="A73" s="53"/>
      <c r="B73" s="55"/>
      <c r="C73" s="57"/>
      <c r="D73" s="45"/>
      <c r="E73" s="13" t="s">
        <v>164</v>
      </c>
      <c r="F73" s="29">
        <f t="shared" si="60"/>
        <v>39.9</v>
      </c>
      <c r="G73" s="29">
        <v>39.9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</row>
    <row r="74" spans="1:15" ht="63.75" x14ac:dyDescent="0.25">
      <c r="A74" s="15" t="s">
        <v>70</v>
      </c>
      <c r="B74" s="13" t="s">
        <v>127</v>
      </c>
      <c r="C74" s="16" t="s">
        <v>75</v>
      </c>
      <c r="D74" s="7" t="s">
        <v>128</v>
      </c>
      <c r="E74" s="13" t="s">
        <v>97</v>
      </c>
      <c r="F74" s="29">
        <f t="shared" si="60"/>
        <v>1727.5</v>
      </c>
      <c r="G74" s="29">
        <v>1727.5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</row>
    <row r="75" spans="1:15" ht="52.5" customHeight="1" x14ac:dyDescent="0.25">
      <c r="A75" s="52" t="s">
        <v>157</v>
      </c>
      <c r="B75" s="54" t="s">
        <v>196</v>
      </c>
      <c r="C75" s="56" t="s">
        <v>102</v>
      </c>
      <c r="D75" s="43" t="s">
        <v>154</v>
      </c>
      <c r="E75" s="13" t="s">
        <v>77</v>
      </c>
      <c r="F75" s="29">
        <f t="shared" si="60"/>
        <v>122067.3</v>
      </c>
      <c r="G75" s="29">
        <v>9996</v>
      </c>
      <c r="H75" s="29">
        <v>43143.4</v>
      </c>
      <c r="I75" s="29">
        <v>39898.9</v>
      </c>
      <c r="J75" s="29">
        <v>14252.5</v>
      </c>
      <c r="K75" s="29">
        <v>14776.5</v>
      </c>
      <c r="L75" s="29">
        <v>0</v>
      </c>
      <c r="M75" s="29">
        <v>0</v>
      </c>
      <c r="N75" s="29">
        <v>0</v>
      </c>
      <c r="O75" s="29">
        <v>0</v>
      </c>
    </row>
    <row r="76" spans="1:15" ht="65.25" customHeight="1" x14ac:dyDescent="0.25">
      <c r="A76" s="53"/>
      <c r="B76" s="55"/>
      <c r="C76" s="57"/>
      <c r="D76" s="45"/>
      <c r="E76" s="13" t="s">
        <v>97</v>
      </c>
      <c r="F76" s="29">
        <f t="shared" si="60"/>
        <v>22766.899999999994</v>
      </c>
      <c r="G76" s="29">
        <v>1764</v>
      </c>
      <c r="H76" s="29">
        <v>7613.6</v>
      </c>
      <c r="I76" s="29">
        <v>7041</v>
      </c>
      <c r="J76" s="29">
        <v>2515.1999999999998</v>
      </c>
      <c r="K76" s="29">
        <v>2852.7</v>
      </c>
      <c r="L76" s="29">
        <v>245.1</v>
      </c>
      <c r="M76" s="29">
        <v>245.1</v>
      </c>
      <c r="N76" s="29">
        <v>245.1</v>
      </c>
      <c r="O76" s="29">
        <v>245.1</v>
      </c>
    </row>
    <row r="77" spans="1:15" ht="52.5" customHeight="1" x14ac:dyDescent="0.25">
      <c r="A77" s="52" t="s">
        <v>168</v>
      </c>
      <c r="B77" s="54" t="s">
        <v>169</v>
      </c>
      <c r="C77" s="56" t="s">
        <v>102</v>
      </c>
      <c r="D77" s="43" t="s">
        <v>170</v>
      </c>
      <c r="E77" s="13" t="s">
        <v>103</v>
      </c>
      <c r="F77" s="29">
        <f t="shared" si="60"/>
        <v>8484.7000000000007</v>
      </c>
      <c r="G77" s="29">
        <v>0</v>
      </c>
      <c r="H77" s="29">
        <v>4307</v>
      </c>
      <c r="I77" s="29">
        <v>4177.7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</row>
    <row r="78" spans="1:15" ht="39" customHeight="1" x14ac:dyDescent="0.25">
      <c r="A78" s="53"/>
      <c r="B78" s="55"/>
      <c r="C78" s="57"/>
      <c r="D78" s="45"/>
      <c r="E78" s="13" t="s">
        <v>171</v>
      </c>
      <c r="F78" s="29">
        <f t="shared" si="60"/>
        <v>48079.899999999994</v>
      </c>
      <c r="G78" s="29">
        <v>0</v>
      </c>
      <c r="H78" s="29">
        <v>24406.1</v>
      </c>
      <c r="I78" s="29">
        <v>23673.8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</row>
    <row r="79" spans="1:15" x14ac:dyDescent="0.25">
      <c r="A79" s="48">
        <v>4</v>
      </c>
      <c r="B79" s="49" t="s">
        <v>23</v>
      </c>
      <c r="C79" s="50"/>
      <c r="D79" s="51" t="s">
        <v>124</v>
      </c>
      <c r="E79" s="13" t="s">
        <v>2</v>
      </c>
      <c r="F79" s="29">
        <f t="shared" si="60"/>
        <v>7140117.6000000006</v>
      </c>
      <c r="G79" s="29">
        <f t="shared" ref="G79:L79" si="82">G80+G81</f>
        <v>2914279.6999999997</v>
      </c>
      <c r="H79" s="29">
        <f t="shared" si="82"/>
        <v>1173536.7999999998</v>
      </c>
      <c r="I79" s="29">
        <f>I80+I81</f>
        <v>746071.29999999993</v>
      </c>
      <c r="J79" s="29">
        <f t="shared" si="82"/>
        <v>1181689.3</v>
      </c>
      <c r="K79" s="29">
        <f t="shared" si="82"/>
        <v>879040.2</v>
      </c>
      <c r="L79" s="29">
        <f t="shared" si="82"/>
        <v>112639.6</v>
      </c>
      <c r="M79" s="29">
        <f t="shared" ref="M79:O79" si="83">M80+M81</f>
        <v>44286.9</v>
      </c>
      <c r="N79" s="29">
        <f t="shared" si="83"/>
        <v>44286.9</v>
      </c>
      <c r="O79" s="29">
        <f t="shared" si="83"/>
        <v>44286.9</v>
      </c>
    </row>
    <row r="80" spans="1:15" ht="39.75" customHeight="1" x14ac:dyDescent="0.25">
      <c r="A80" s="48"/>
      <c r="B80" s="49"/>
      <c r="C80" s="50"/>
      <c r="D80" s="51"/>
      <c r="E80" s="13" t="s">
        <v>94</v>
      </c>
      <c r="F80" s="29">
        <f t="shared" si="60"/>
        <v>1746563.8999999994</v>
      </c>
      <c r="G80" s="29">
        <f t="shared" ref="G80:L81" si="84">G83+G86</f>
        <v>355400.2</v>
      </c>
      <c r="H80" s="29">
        <f t="shared" si="84"/>
        <v>368934.5</v>
      </c>
      <c r="I80" s="29">
        <f t="shared" si="84"/>
        <v>222696.30000000002</v>
      </c>
      <c r="J80" s="29">
        <f t="shared" si="84"/>
        <v>194330.40000000002</v>
      </c>
      <c r="K80" s="29">
        <f t="shared" si="84"/>
        <v>428054.9</v>
      </c>
      <c r="L80" s="29">
        <f t="shared" si="84"/>
        <v>44286.9</v>
      </c>
      <c r="M80" s="29">
        <f t="shared" ref="M80:O80" si="85">M83+M86</f>
        <v>44286.9</v>
      </c>
      <c r="N80" s="29">
        <f t="shared" si="85"/>
        <v>44286.9</v>
      </c>
      <c r="O80" s="29">
        <f t="shared" si="85"/>
        <v>44286.9</v>
      </c>
    </row>
    <row r="81" spans="1:15" ht="27" customHeight="1" x14ac:dyDescent="0.25">
      <c r="A81" s="48"/>
      <c r="B81" s="49"/>
      <c r="C81" s="50"/>
      <c r="D81" s="51"/>
      <c r="E81" s="13" t="s">
        <v>3</v>
      </c>
      <c r="F81" s="29">
        <f t="shared" si="60"/>
        <v>5393553.6999999993</v>
      </c>
      <c r="G81" s="29">
        <f t="shared" si="84"/>
        <v>2558879.4999999995</v>
      </c>
      <c r="H81" s="29">
        <f t="shared" si="84"/>
        <v>804602.29999999993</v>
      </c>
      <c r="I81" s="29">
        <f t="shared" si="84"/>
        <v>523374.99999999994</v>
      </c>
      <c r="J81" s="29">
        <f>J84+J87</f>
        <v>987358.9</v>
      </c>
      <c r="K81" s="29">
        <f t="shared" si="84"/>
        <v>450985.3</v>
      </c>
      <c r="L81" s="29">
        <f t="shared" si="84"/>
        <v>68352.700000000012</v>
      </c>
      <c r="M81" s="29">
        <f t="shared" ref="M81:O81" si="86">M84+M87</f>
        <v>0</v>
      </c>
      <c r="N81" s="29">
        <f t="shared" si="86"/>
        <v>0</v>
      </c>
      <c r="O81" s="29">
        <f t="shared" si="86"/>
        <v>0</v>
      </c>
    </row>
    <row r="82" spans="1:15" ht="37.5" customHeight="1" x14ac:dyDescent="0.25">
      <c r="A82" s="48"/>
      <c r="B82" s="49"/>
      <c r="C82" s="50"/>
      <c r="D82" s="51"/>
      <c r="E82" s="13" t="s">
        <v>4</v>
      </c>
      <c r="F82" s="29">
        <f t="shared" si="60"/>
        <v>6262471.4000000004</v>
      </c>
      <c r="G82" s="29">
        <f t="shared" ref="G82:L82" si="87">SUM(G83:G84)</f>
        <v>2720227.1999999997</v>
      </c>
      <c r="H82" s="29">
        <f t="shared" si="87"/>
        <v>1000166.4999999999</v>
      </c>
      <c r="I82" s="29">
        <f>SUM(I83:I84)</f>
        <v>672991.39999999991</v>
      </c>
      <c r="J82" s="29">
        <f>SUM(J83:J84)</f>
        <v>1103717.7</v>
      </c>
      <c r="K82" s="29">
        <f t="shared" si="87"/>
        <v>601641.9</v>
      </c>
      <c r="L82" s="29">
        <f t="shared" si="87"/>
        <v>92196.200000000012</v>
      </c>
      <c r="M82" s="29">
        <f t="shared" ref="M82:O82" si="88">SUM(M83:M84)</f>
        <v>23843.5</v>
      </c>
      <c r="N82" s="29">
        <f t="shared" si="88"/>
        <v>23843.5</v>
      </c>
      <c r="O82" s="29">
        <f t="shared" si="88"/>
        <v>23843.5</v>
      </c>
    </row>
    <row r="83" spans="1:15" ht="39.75" customHeight="1" x14ac:dyDescent="0.25">
      <c r="A83" s="48"/>
      <c r="B83" s="49"/>
      <c r="C83" s="50"/>
      <c r="D83" s="51"/>
      <c r="E83" s="13" t="s">
        <v>94</v>
      </c>
      <c r="F83" s="29">
        <f t="shared" si="60"/>
        <v>909542</v>
      </c>
      <c r="G83" s="29">
        <f t="shared" ref="G83:L83" si="89">+G89+G91+G93+G94+G95+G100+G114+G130+G92+G122+G112</f>
        <v>178058.50000000003</v>
      </c>
      <c r="H83" s="29">
        <f t="shared" si="89"/>
        <v>207467</v>
      </c>
      <c r="I83" s="29">
        <f>+I89+I91+I93+I94+I95+I100+I114+I130+I92+I122+I112</f>
        <v>160736.80000000002</v>
      </c>
      <c r="J83" s="29">
        <f t="shared" si="89"/>
        <v>117249.1</v>
      </c>
      <c r="K83" s="29">
        <f t="shared" si="89"/>
        <v>150656.6</v>
      </c>
      <c r="L83" s="29">
        <f t="shared" si="89"/>
        <v>23843.5</v>
      </c>
      <c r="M83" s="29">
        <f t="shared" ref="M83:O83" si="90">+M89+M91+M93+M94+M95+M100+M114+M130+M92+M122+M112</f>
        <v>23843.5</v>
      </c>
      <c r="N83" s="29">
        <f t="shared" si="90"/>
        <v>23843.5</v>
      </c>
      <c r="O83" s="29">
        <f t="shared" si="90"/>
        <v>23843.5</v>
      </c>
    </row>
    <row r="84" spans="1:15" ht="27" customHeight="1" x14ac:dyDescent="0.25">
      <c r="A84" s="48"/>
      <c r="B84" s="49"/>
      <c r="C84" s="50"/>
      <c r="D84" s="51"/>
      <c r="E84" s="13" t="s">
        <v>3</v>
      </c>
      <c r="F84" s="29">
        <f t="shared" si="60"/>
        <v>5352929.3999999994</v>
      </c>
      <c r="G84" s="29">
        <f t="shared" ref="G84:I84" si="91">+G96+G101+G102+G104+G105+G97+G98+G106+G103+G111+G129+G99+G115+G123+G113+G124+G125+G126+G127</f>
        <v>2542168.6999999997</v>
      </c>
      <c r="H84" s="29">
        <f t="shared" si="91"/>
        <v>792699.49999999988</v>
      </c>
      <c r="I84" s="29">
        <f t="shared" si="91"/>
        <v>512254.59999999992</v>
      </c>
      <c r="J84" s="29">
        <f>+J96+J101+J102+J104+J105+J97+J98+J106+J103+J111+J129+J99+J115+J123+J113+J124+J125+J126+J127</f>
        <v>986468.6</v>
      </c>
      <c r="K84" s="29">
        <f t="shared" ref="K84:L84" si="92">+K96+K101+K102+K104+K105+K97+K98+K106+K103+K111+K129+K99+K115+K123+K113+K124+K125+K126+K127</f>
        <v>450985.3</v>
      </c>
      <c r="L84" s="29">
        <f t="shared" si="92"/>
        <v>68352.700000000012</v>
      </c>
      <c r="M84" s="29">
        <f t="shared" ref="M84:O84" si="93">+M96+M101+M102+M104+M105+M97+M98+M106+M103+M111+M129+M99+M115+M123+M113+M124+M125+M126+M127</f>
        <v>0</v>
      </c>
      <c r="N84" s="29">
        <f t="shared" si="93"/>
        <v>0</v>
      </c>
      <c r="O84" s="29">
        <f t="shared" si="93"/>
        <v>0</v>
      </c>
    </row>
    <row r="85" spans="1:15" ht="27" customHeight="1" x14ac:dyDescent="0.25">
      <c r="A85" s="48"/>
      <c r="B85" s="49"/>
      <c r="C85" s="50"/>
      <c r="D85" s="51"/>
      <c r="E85" s="13" t="s">
        <v>96</v>
      </c>
      <c r="F85" s="29">
        <f t="shared" si="60"/>
        <v>877646.2</v>
      </c>
      <c r="G85" s="29">
        <f t="shared" ref="G85:L85" si="94">G86+G87</f>
        <v>194052.49999999997</v>
      </c>
      <c r="H85" s="29">
        <f t="shared" si="94"/>
        <v>173370.3</v>
      </c>
      <c r="I85" s="29">
        <f t="shared" si="94"/>
        <v>73079.900000000009</v>
      </c>
      <c r="J85" s="29">
        <f t="shared" si="94"/>
        <v>77971.600000000006</v>
      </c>
      <c r="K85" s="29">
        <f t="shared" si="94"/>
        <v>277398.3</v>
      </c>
      <c r="L85" s="29">
        <f t="shared" si="94"/>
        <v>20443.400000000001</v>
      </c>
      <c r="M85" s="29">
        <f t="shared" ref="M85:O85" si="95">M86+M87</f>
        <v>20443.400000000001</v>
      </c>
      <c r="N85" s="29">
        <f t="shared" si="95"/>
        <v>20443.400000000001</v>
      </c>
      <c r="O85" s="29">
        <f t="shared" si="95"/>
        <v>20443.400000000001</v>
      </c>
    </row>
    <row r="86" spans="1:15" ht="39.75" customHeight="1" x14ac:dyDescent="0.25">
      <c r="A86" s="48"/>
      <c r="B86" s="49"/>
      <c r="C86" s="50"/>
      <c r="D86" s="51"/>
      <c r="E86" s="13" t="s">
        <v>94</v>
      </c>
      <c r="F86" s="29">
        <f t="shared" si="60"/>
        <v>837021.9</v>
      </c>
      <c r="G86" s="29">
        <f>G107+G108+G117+G119+G109+G121</f>
        <v>177341.69999999998</v>
      </c>
      <c r="H86" s="29">
        <f t="shared" ref="H86:M86" si="96">H107+H108+H117+H119+H109+H121+H110</f>
        <v>161467.5</v>
      </c>
      <c r="I86" s="29">
        <f t="shared" si="96"/>
        <v>61959.500000000007</v>
      </c>
      <c r="J86" s="29">
        <f t="shared" si="96"/>
        <v>77081.3</v>
      </c>
      <c r="K86" s="29">
        <f t="shared" si="96"/>
        <v>277398.3</v>
      </c>
      <c r="L86" s="29">
        <f t="shared" si="96"/>
        <v>20443.400000000001</v>
      </c>
      <c r="M86" s="29">
        <f t="shared" si="96"/>
        <v>20443.400000000001</v>
      </c>
      <c r="N86" s="29">
        <f t="shared" ref="N86:O86" si="97">N107+N108+N117+N119+N109+N121+N110</f>
        <v>20443.400000000001</v>
      </c>
      <c r="O86" s="29">
        <f t="shared" si="97"/>
        <v>20443.400000000001</v>
      </c>
    </row>
    <row r="87" spans="1:15" ht="24.75" customHeight="1" x14ac:dyDescent="0.25">
      <c r="A87" s="48"/>
      <c r="B87" s="49"/>
      <c r="C87" s="50"/>
      <c r="D87" s="51"/>
      <c r="E87" s="13" t="s">
        <v>3</v>
      </c>
      <c r="F87" s="29">
        <f t="shared" si="60"/>
        <v>40624.300000000003</v>
      </c>
      <c r="G87" s="29">
        <f t="shared" ref="G87:L87" si="98">G116+G118+G120</f>
        <v>16710.8</v>
      </c>
      <c r="H87" s="29">
        <f t="shared" si="98"/>
        <v>11902.8</v>
      </c>
      <c r="I87" s="29">
        <f t="shared" si="98"/>
        <v>11120.4</v>
      </c>
      <c r="J87" s="29">
        <f t="shared" si="98"/>
        <v>890.3</v>
      </c>
      <c r="K87" s="29">
        <f t="shared" si="98"/>
        <v>0</v>
      </c>
      <c r="L87" s="29">
        <f t="shared" si="98"/>
        <v>0</v>
      </c>
      <c r="M87" s="29">
        <f t="shared" ref="M87:O87" si="99">M116+M118+M120</f>
        <v>0</v>
      </c>
      <c r="N87" s="29">
        <f t="shared" si="99"/>
        <v>0</v>
      </c>
      <c r="O87" s="29">
        <f t="shared" si="99"/>
        <v>0</v>
      </c>
    </row>
    <row r="88" spans="1:15" s="8" customFormat="1" ht="51" x14ac:dyDescent="0.25">
      <c r="A88" s="15" t="s">
        <v>24</v>
      </c>
      <c r="B88" s="13" t="s">
        <v>104</v>
      </c>
      <c r="C88" s="16"/>
      <c r="D88" s="7" t="s">
        <v>25</v>
      </c>
      <c r="E88" s="13"/>
      <c r="F88" s="29">
        <f t="shared" si="60"/>
        <v>7068553.8000000007</v>
      </c>
      <c r="G88" s="29">
        <f t="shared" ref="G88:I88" si="100">G89+G91+G92+G93+G94+G95+G96+G97+G98+G99+G100+G101+G102+G103+G104+G105+G106+G107+G108+G109+G111+G112+G113+G114+G115+G116+G117+G118+G119+G122+G123+G124+G120+G121+G110+G125+G126+G127</f>
        <v>2842715.8999999994</v>
      </c>
      <c r="H88" s="29">
        <f t="shared" si="100"/>
        <v>1173536.8000000003</v>
      </c>
      <c r="I88" s="29">
        <f t="shared" si="100"/>
        <v>746071.29999999981</v>
      </c>
      <c r="J88" s="29">
        <f>J89+J91+J92+J93+J94+J95+J96+J97+J98+J99+J100+J101+J102+J103+J104+J105+J106+J107+J108+J109+J111+J112+J113+J114+J115+J116+J117+J118+J119+J122+J123+J124+J120+J121+J110+J125+J126+J127</f>
        <v>1181689.3</v>
      </c>
      <c r="K88" s="29">
        <f t="shared" ref="K88:L88" si="101">K89+K91+K92+K93+K94+K95+K96+K97+K98+K99+K100+K101+K102+K103+K104+K105+K106+K107+K108+K109+K111+K112+K113+K114+K115+K116+K117+K118+K119+K122+K123+K124+K120+K121+K110+K125+K126+K127</f>
        <v>879040.2</v>
      </c>
      <c r="L88" s="29">
        <f t="shared" si="101"/>
        <v>112639.6</v>
      </c>
      <c r="M88" s="29">
        <f t="shared" ref="M88:O88" si="102">M89+M91+M92+M93+M94+M95+M96+M97+M98+M99+M100+M101+M102+M103+M104+M105+M106+M107+M108+M109+M111+M112+M113+M114+M115+M116+M117+M118+M119+M122+M123+M124+M120+M121+M110+M125+M126+M127</f>
        <v>44286.9</v>
      </c>
      <c r="N88" s="29">
        <f t="shared" si="102"/>
        <v>44286.9</v>
      </c>
      <c r="O88" s="29">
        <f t="shared" si="102"/>
        <v>44286.9</v>
      </c>
    </row>
    <row r="89" spans="1:15" ht="15" customHeight="1" x14ac:dyDescent="0.25">
      <c r="A89" s="52" t="s">
        <v>26</v>
      </c>
      <c r="B89" s="54" t="s">
        <v>54</v>
      </c>
      <c r="C89" s="62">
        <v>1003</v>
      </c>
      <c r="D89" s="43" t="s">
        <v>27</v>
      </c>
      <c r="E89" s="54" t="s">
        <v>106</v>
      </c>
      <c r="F89" s="41">
        <f>SUM(G89:O90)</f>
        <v>446718.4</v>
      </c>
      <c r="G89" s="41">
        <v>128255.3</v>
      </c>
      <c r="H89" s="41">
        <v>128255.3</v>
      </c>
      <c r="I89" s="41">
        <v>116697.8</v>
      </c>
      <c r="J89" s="41">
        <v>73510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</row>
    <row r="90" spans="1:15" ht="15" customHeight="1" x14ac:dyDescent="0.25">
      <c r="A90" s="60"/>
      <c r="B90" s="61"/>
      <c r="C90" s="63"/>
      <c r="D90" s="44"/>
      <c r="E90" s="61"/>
      <c r="F90" s="42"/>
      <c r="G90" s="42"/>
      <c r="H90" s="42"/>
      <c r="I90" s="42"/>
      <c r="J90" s="42"/>
      <c r="K90" s="42"/>
      <c r="L90" s="42"/>
      <c r="M90" s="42"/>
      <c r="N90" s="42"/>
      <c r="O90" s="42"/>
    </row>
    <row r="91" spans="1:15" ht="19.5" customHeight="1" x14ac:dyDescent="0.25">
      <c r="A91" s="60"/>
      <c r="B91" s="61"/>
      <c r="C91" s="22" t="s">
        <v>105</v>
      </c>
      <c r="D91" s="44"/>
      <c r="E91" s="61"/>
      <c r="F91" s="29">
        <f>SUM(G91:O91)</f>
        <v>28361.4</v>
      </c>
      <c r="G91" s="29">
        <v>0</v>
      </c>
      <c r="H91" s="29">
        <v>0</v>
      </c>
      <c r="I91" s="29">
        <v>11557.5</v>
      </c>
      <c r="J91" s="29">
        <v>16803.900000000001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</row>
    <row r="92" spans="1:15" ht="21" customHeight="1" x14ac:dyDescent="0.25">
      <c r="A92" s="53"/>
      <c r="B92" s="55"/>
      <c r="C92" s="22" t="s">
        <v>75</v>
      </c>
      <c r="D92" s="45"/>
      <c r="E92" s="55"/>
      <c r="F92" s="29">
        <f t="shared" ref="F92:F155" si="103">SUM(G92:O92)</f>
        <v>1890.9</v>
      </c>
      <c r="G92" s="29">
        <v>69.2</v>
      </c>
      <c r="H92" s="29">
        <v>0</v>
      </c>
      <c r="I92" s="29">
        <v>197.9</v>
      </c>
      <c r="J92" s="29">
        <v>998.8</v>
      </c>
      <c r="K92" s="29">
        <v>125</v>
      </c>
      <c r="L92" s="29">
        <v>125</v>
      </c>
      <c r="M92" s="29">
        <v>125</v>
      </c>
      <c r="N92" s="29">
        <v>125</v>
      </c>
      <c r="O92" s="29">
        <v>125</v>
      </c>
    </row>
    <row r="93" spans="1:15" ht="86.25" customHeight="1" x14ac:dyDescent="0.25">
      <c r="A93" s="15" t="s">
        <v>28</v>
      </c>
      <c r="B93" s="13" t="s">
        <v>71</v>
      </c>
      <c r="C93" s="16" t="s">
        <v>75</v>
      </c>
      <c r="D93" s="7" t="s">
        <v>72</v>
      </c>
      <c r="E93" s="13" t="s">
        <v>97</v>
      </c>
      <c r="F93" s="29">
        <f t="shared" si="103"/>
        <v>2086.9</v>
      </c>
      <c r="G93" s="29">
        <v>268.89999999999998</v>
      </c>
      <c r="H93" s="29">
        <v>662.9</v>
      </c>
      <c r="I93" s="29">
        <v>855.1</v>
      </c>
      <c r="J93" s="29">
        <v>300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</row>
    <row r="94" spans="1:15" ht="39.75" customHeight="1" x14ac:dyDescent="0.25">
      <c r="A94" s="48" t="s">
        <v>30</v>
      </c>
      <c r="B94" s="49" t="s">
        <v>55</v>
      </c>
      <c r="C94" s="16" t="s">
        <v>75</v>
      </c>
      <c r="D94" s="51" t="s">
        <v>29</v>
      </c>
      <c r="E94" s="49" t="s">
        <v>97</v>
      </c>
      <c r="F94" s="29">
        <f t="shared" si="103"/>
        <v>142770.99999999997</v>
      </c>
      <c r="G94" s="29">
        <v>21306.2</v>
      </c>
      <c r="H94" s="29">
        <v>19308.7</v>
      </c>
      <c r="I94" s="29">
        <v>20966.8</v>
      </c>
      <c r="J94" s="29">
        <v>15129.8</v>
      </c>
      <c r="K94" s="29">
        <v>13211.9</v>
      </c>
      <c r="L94" s="29">
        <v>13211.9</v>
      </c>
      <c r="M94" s="29">
        <v>13211.9</v>
      </c>
      <c r="N94" s="29">
        <v>13211.9</v>
      </c>
      <c r="O94" s="29">
        <v>13211.9</v>
      </c>
    </row>
    <row r="95" spans="1:15" ht="36.75" customHeight="1" x14ac:dyDescent="0.25">
      <c r="A95" s="48"/>
      <c r="B95" s="49"/>
      <c r="C95" s="16" t="s">
        <v>105</v>
      </c>
      <c r="D95" s="51"/>
      <c r="E95" s="49"/>
      <c r="F95" s="29">
        <f t="shared" si="103"/>
        <v>65.400000000000006</v>
      </c>
      <c r="G95" s="29">
        <v>1.6</v>
      </c>
      <c r="H95" s="29">
        <v>20</v>
      </c>
      <c r="I95" s="29">
        <v>4.2</v>
      </c>
      <c r="J95" s="29">
        <v>6.6</v>
      </c>
      <c r="K95" s="29">
        <v>6.6</v>
      </c>
      <c r="L95" s="29">
        <v>6.6</v>
      </c>
      <c r="M95" s="29">
        <v>6.6</v>
      </c>
      <c r="N95" s="29">
        <v>6.6</v>
      </c>
      <c r="O95" s="29">
        <v>6.6</v>
      </c>
    </row>
    <row r="96" spans="1:15" ht="133.5" customHeight="1" x14ac:dyDescent="0.25">
      <c r="A96" s="15" t="s">
        <v>31</v>
      </c>
      <c r="B96" s="13" t="s">
        <v>138</v>
      </c>
      <c r="C96" s="16" t="s">
        <v>75</v>
      </c>
      <c r="D96" s="7" t="s">
        <v>78</v>
      </c>
      <c r="E96" s="13" t="s">
        <v>53</v>
      </c>
      <c r="F96" s="29">
        <f t="shared" si="103"/>
        <v>22.7</v>
      </c>
      <c r="G96" s="29">
        <v>6</v>
      </c>
      <c r="H96" s="29">
        <v>6.2</v>
      </c>
      <c r="I96" s="29">
        <v>5.0999999999999996</v>
      </c>
      <c r="J96" s="29">
        <v>1.8</v>
      </c>
      <c r="K96" s="29">
        <v>1.8</v>
      </c>
      <c r="L96" s="29">
        <v>1.8</v>
      </c>
      <c r="M96" s="29">
        <v>0</v>
      </c>
      <c r="N96" s="29">
        <v>0</v>
      </c>
      <c r="O96" s="29">
        <v>0</v>
      </c>
    </row>
    <row r="97" spans="1:15" ht="134.25" customHeight="1" x14ac:dyDescent="0.25">
      <c r="A97" s="15" t="s">
        <v>32</v>
      </c>
      <c r="B97" s="13" t="s">
        <v>80</v>
      </c>
      <c r="C97" s="16">
        <v>1003</v>
      </c>
      <c r="D97" s="7" t="s">
        <v>81</v>
      </c>
      <c r="E97" s="13" t="s">
        <v>53</v>
      </c>
      <c r="F97" s="29">
        <f t="shared" si="103"/>
        <v>1097582.2</v>
      </c>
      <c r="G97" s="29">
        <v>774068</v>
      </c>
      <c r="H97" s="29">
        <v>85885.8</v>
      </c>
      <c r="I97" s="29">
        <v>110191</v>
      </c>
      <c r="J97" s="29">
        <v>127437.4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</row>
    <row r="98" spans="1:15" ht="134.25" customHeight="1" x14ac:dyDescent="0.25">
      <c r="A98" s="15" t="s">
        <v>33</v>
      </c>
      <c r="B98" s="13" t="s">
        <v>83</v>
      </c>
      <c r="C98" s="16">
        <v>1003</v>
      </c>
      <c r="D98" s="7" t="s">
        <v>82</v>
      </c>
      <c r="E98" s="13" t="s">
        <v>53</v>
      </c>
      <c r="F98" s="29">
        <f t="shared" si="103"/>
        <v>2875876.3</v>
      </c>
      <c r="G98" s="29">
        <v>1573280.4</v>
      </c>
      <c r="H98" s="29">
        <v>463298.4</v>
      </c>
      <c r="I98" s="29">
        <v>351263.8</v>
      </c>
      <c r="J98" s="29">
        <v>488033.7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</row>
    <row r="99" spans="1:15" ht="57.75" customHeight="1" x14ac:dyDescent="0.25">
      <c r="A99" s="52" t="s">
        <v>62</v>
      </c>
      <c r="B99" s="49" t="s">
        <v>193</v>
      </c>
      <c r="C99" s="50">
        <v>1003</v>
      </c>
      <c r="D99" s="51" t="s">
        <v>90</v>
      </c>
      <c r="E99" s="13" t="s">
        <v>53</v>
      </c>
      <c r="F99" s="29">
        <f t="shared" si="103"/>
        <v>107501.5</v>
      </c>
      <c r="G99" s="29">
        <v>16214.5</v>
      </c>
      <c r="H99" s="29">
        <v>44583.199999999997</v>
      </c>
      <c r="I99" s="29">
        <v>4897.6000000000004</v>
      </c>
      <c r="J99" s="29">
        <v>24059.5</v>
      </c>
      <c r="K99" s="29">
        <v>9613.7999999999993</v>
      </c>
      <c r="L99" s="29">
        <v>8132.9</v>
      </c>
      <c r="M99" s="29">
        <v>0</v>
      </c>
      <c r="N99" s="29">
        <v>0</v>
      </c>
      <c r="O99" s="29">
        <v>0</v>
      </c>
    </row>
    <row r="100" spans="1:15" ht="70.5" customHeight="1" x14ac:dyDescent="0.25">
      <c r="A100" s="53"/>
      <c r="B100" s="49"/>
      <c r="C100" s="50"/>
      <c r="D100" s="51"/>
      <c r="E100" s="13" t="s">
        <v>97</v>
      </c>
      <c r="F100" s="29">
        <f t="shared" si="103"/>
        <v>94650</v>
      </c>
      <c r="G100" s="29">
        <f>10000+500</f>
        <v>10500</v>
      </c>
      <c r="H100" s="29">
        <v>10762.7</v>
      </c>
      <c r="I100" s="29">
        <f>10500-112.7</f>
        <v>10387.299999999999</v>
      </c>
      <c r="J100" s="29">
        <v>10500</v>
      </c>
      <c r="K100" s="29">
        <v>10500</v>
      </c>
      <c r="L100" s="29">
        <v>10500</v>
      </c>
      <c r="M100" s="29">
        <v>10500</v>
      </c>
      <c r="N100" s="29">
        <v>10500</v>
      </c>
      <c r="O100" s="29">
        <v>10500</v>
      </c>
    </row>
    <row r="101" spans="1:15" ht="157.5" customHeight="1" x14ac:dyDescent="0.25">
      <c r="A101" s="15" t="s">
        <v>63</v>
      </c>
      <c r="B101" s="13" t="s">
        <v>56</v>
      </c>
      <c r="C101" s="16" t="s">
        <v>129</v>
      </c>
      <c r="D101" s="7" t="s">
        <v>61</v>
      </c>
      <c r="E101" s="13" t="s">
        <v>53</v>
      </c>
      <c r="F101" s="29">
        <f t="shared" si="103"/>
        <v>5506.2000000000007</v>
      </c>
      <c r="G101" s="29">
        <f>1458.3+19.9</f>
        <v>1478.2</v>
      </c>
      <c r="H101" s="29">
        <v>0</v>
      </c>
      <c r="I101" s="29">
        <v>1592.2</v>
      </c>
      <c r="J101" s="29">
        <v>2435.8000000000002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</row>
    <row r="102" spans="1:15" ht="73.5" customHeight="1" x14ac:dyDescent="0.25">
      <c r="A102" s="15" t="s">
        <v>107</v>
      </c>
      <c r="B102" s="13" t="s">
        <v>136</v>
      </c>
      <c r="C102" s="16">
        <v>1003</v>
      </c>
      <c r="D102" s="7" t="s">
        <v>60</v>
      </c>
      <c r="E102" s="13" t="s">
        <v>53</v>
      </c>
      <c r="F102" s="29">
        <f t="shared" si="103"/>
        <v>13277.2</v>
      </c>
      <c r="G102" s="29">
        <v>5447.5</v>
      </c>
      <c r="H102" s="29">
        <v>6237.5</v>
      </c>
      <c r="I102" s="29">
        <v>1592.2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</row>
    <row r="103" spans="1:15" ht="95.25" customHeight="1" x14ac:dyDescent="0.25">
      <c r="A103" s="15" t="s">
        <v>108</v>
      </c>
      <c r="B103" s="13" t="s">
        <v>137</v>
      </c>
      <c r="C103" s="16" t="s">
        <v>129</v>
      </c>
      <c r="D103" s="7" t="s">
        <v>130</v>
      </c>
      <c r="E103" s="13" t="s">
        <v>53</v>
      </c>
      <c r="F103" s="29">
        <f t="shared" si="103"/>
        <v>18029.5</v>
      </c>
      <c r="G103" s="29">
        <v>7703.9</v>
      </c>
      <c r="H103" s="29">
        <v>7021.6</v>
      </c>
      <c r="I103" s="29">
        <v>835.1</v>
      </c>
      <c r="J103" s="29">
        <v>1251</v>
      </c>
      <c r="K103" s="29">
        <v>0</v>
      </c>
      <c r="L103" s="29">
        <v>1217.9000000000001</v>
      </c>
      <c r="M103" s="29">
        <v>0</v>
      </c>
      <c r="N103" s="29">
        <v>0</v>
      </c>
      <c r="O103" s="29">
        <v>0</v>
      </c>
    </row>
    <row r="104" spans="1:15" ht="120.75" customHeight="1" x14ac:dyDescent="0.25">
      <c r="A104" s="15" t="s">
        <v>109</v>
      </c>
      <c r="B104" s="23" t="s">
        <v>74</v>
      </c>
      <c r="C104" s="16" t="s">
        <v>75</v>
      </c>
      <c r="D104" s="40" t="s">
        <v>178</v>
      </c>
      <c r="E104" s="13" t="s">
        <v>53</v>
      </c>
      <c r="F104" s="29">
        <f t="shared" si="103"/>
        <v>2616</v>
      </c>
      <c r="G104" s="29">
        <v>346.8</v>
      </c>
      <c r="H104" s="29">
        <v>360</v>
      </c>
      <c r="I104" s="29">
        <v>478.6</v>
      </c>
      <c r="J104" s="29">
        <v>507.9</v>
      </c>
      <c r="K104" s="29">
        <v>512.6</v>
      </c>
      <c r="L104" s="29">
        <v>410.1</v>
      </c>
      <c r="M104" s="29">
        <v>0</v>
      </c>
      <c r="N104" s="29">
        <v>0</v>
      </c>
      <c r="O104" s="29">
        <v>0</v>
      </c>
    </row>
    <row r="105" spans="1:15" ht="93.75" customHeight="1" x14ac:dyDescent="0.25">
      <c r="A105" s="15" t="s">
        <v>110</v>
      </c>
      <c r="B105" s="23" t="s">
        <v>76</v>
      </c>
      <c r="C105" s="16">
        <v>1004</v>
      </c>
      <c r="D105" s="40" t="s">
        <v>140</v>
      </c>
      <c r="E105" s="13" t="s">
        <v>53</v>
      </c>
      <c r="F105" s="29">
        <f t="shared" si="103"/>
        <v>136468.4</v>
      </c>
      <c r="G105" s="29">
        <v>27930.2</v>
      </c>
      <c r="H105" s="29">
        <v>17121.599999999999</v>
      </c>
      <c r="I105" s="29">
        <v>28642.7</v>
      </c>
      <c r="J105" s="29">
        <v>21435</v>
      </c>
      <c r="K105" s="29">
        <v>19903.900000000001</v>
      </c>
      <c r="L105" s="29">
        <v>21435</v>
      </c>
      <c r="M105" s="29">
        <v>0</v>
      </c>
      <c r="N105" s="29">
        <v>0</v>
      </c>
      <c r="O105" s="29">
        <v>0</v>
      </c>
    </row>
    <row r="106" spans="1:15" ht="195.75" customHeight="1" x14ac:dyDescent="0.25">
      <c r="A106" s="15" t="s">
        <v>111</v>
      </c>
      <c r="B106" s="23" t="s">
        <v>84</v>
      </c>
      <c r="C106" s="16">
        <v>1004</v>
      </c>
      <c r="D106" s="40" t="s">
        <v>181</v>
      </c>
      <c r="E106" s="13" t="s">
        <v>53</v>
      </c>
      <c r="F106" s="29">
        <f t="shared" si="103"/>
        <v>61110.6</v>
      </c>
      <c r="G106" s="29">
        <v>15960.1</v>
      </c>
      <c r="H106" s="29">
        <v>12452.1</v>
      </c>
      <c r="I106" s="29">
        <v>4801.2</v>
      </c>
      <c r="J106" s="29">
        <v>9475.6</v>
      </c>
      <c r="K106" s="29">
        <v>8946</v>
      </c>
      <c r="L106" s="29">
        <v>9475.6</v>
      </c>
      <c r="M106" s="29">
        <v>0</v>
      </c>
      <c r="N106" s="29">
        <v>0</v>
      </c>
      <c r="O106" s="29">
        <v>0</v>
      </c>
    </row>
    <row r="107" spans="1:15" ht="29.25" customHeight="1" x14ac:dyDescent="0.25">
      <c r="A107" s="52" t="s">
        <v>131</v>
      </c>
      <c r="B107" s="54" t="s">
        <v>88</v>
      </c>
      <c r="C107" s="16" t="s">
        <v>105</v>
      </c>
      <c r="D107" s="43" t="s">
        <v>64</v>
      </c>
      <c r="E107" s="54" t="s">
        <v>133</v>
      </c>
      <c r="F107" s="29">
        <f t="shared" si="103"/>
        <v>835398.5</v>
      </c>
      <c r="G107" s="29">
        <v>177172.9</v>
      </c>
      <c r="H107" s="29">
        <v>161278.70000000001</v>
      </c>
      <c r="I107" s="29">
        <v>61223.8</v>
      </c>
      <c r="J107" s="29">
        <v>76551.199999999997</v>
      </c>
      <c r="K107" s="29">
        <v>277398.3</v>
      </c>
      <c r="L107" s="29">
        <v>20443.400000000001</v>
      </c>
      <c r="M107" s="29">
        <v>20443.400000000001</v>
      </c>
      <c r="N107" s="29">
        <v>20443.400000000001</v>
      </c>
      <c r="O107" s="29">
        <v>20443.400000000001</v>
      </c>
    </row>
    <row r="108" spans="1:15" ht="31.5" customHeight="1" x14ac:dyDescent="0.25">
      <c r="A108" s="60"/>
      <c r="B108" s="61"/>
      <c r="C108" s="24" t="s">
        <v>75</v>
      </c>
      <c r="D108" s="44"/>
      <c r="E108" s="61"/>
      <c r="F108" s="29">
        <f t="shared" si="103"/>
        <v>1143</v>
      </c>
      <c r="G108" s="29">
        <v>0</v>
      </c>
      <c r="H108" s="29">
        <v>13</v>
      </c>
      <c r="I108" s="29">
        <v>608.9</v>
      </c>
      <c r="J108" s="30">
        <v>521.1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</row>
    <row r="109" spans="1:15" ht="31.5" customHeight="1" x14ac:dyDescent="0.25">
      <c r="A109" s="60"/>
      <c r="B109" s="61"/>
      <c r="C109" s="24" t="s">
        <v>182</v>
      </c>
      <c r="D109" s="44"/>
      <c r="E109" s="61"/>
      <c r="F109" s="29">
        <f t="shared" si="103"/>
        <v>27.1</v>
      </c>
      <c r="G109" s="29">
        <v>0</v>
      </c>
      <c r="H109" s="29">
        <v>27.1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</row>
    <row r="110" spans="1:15" ht="31.5" hidden="1" customHeight="1" x14ac:dyDescent="0.25">
      <c r="A110" s="53"/>
      <c r="B110" s="55"/>
      <c r="C110" s="24" t="s">
        <v>186</v>
      </c>
      <c r="D110" s="45"/>
      <c r="E110" s="55"/>
      <c r="F110" s="29">
        <f t="shared" si="103"/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</row>
    <row r="111" spans="1:15" ht="51" customHeight="1" x14ac:dyDescent="0.25">
      <c r="A111" s="52" t="s">
        <v>146</v>
      </c>
      <c r="B111" s="54" t="s">
        <v>208</v>
      </c>
      <c r="C111" s="56" t="s">
        <v>105</v>
      </c>
      <c r="D111" s="43" t="s">
        <v>147</v>
      </c>
      <c r="E111" s="13" t="s">
        <v>77</v>
      </c>
      <c r="F111" s="29">
        <f t="shared" si="103"/>
        <v>484215.89999999997</v>
      </c>
      <c r="G111" s="29">
        <v>42237.4</v>
      </c>
      <c r="H111" s="29">
        <v>60915.6</v>
      </c>
      <c r="I111" s="29">
        <v>623.79999999999995</v>
      </c>
      <c r="J111" s="29">
        <v>0</v>
      </c>
      <c r="K111" s="30">
        <v>380439.1</v>
      </c>
      <c r="L111" s="29">
        <v>0</v>
      </c>
      <c r="M111" s="29">
        <v>0</v>
      </c>
      <c r="N111" s="29">
        <v>0</v>
      </c>
      <c r="O111" s="29">
        <v>0</v>
      </c>
    </row>
    <row r="112" spans="1:15" ht="63.75" customHeight="1" x14ac:dyDescent="0.25">
      <c r="A112" s="60"/>
      <c r="B112" s="61"/>
      <c r="C112" s="57"/>
      <c r="D112" s="44"/>
      <c r="E112" s="13" t="s">
        <v>106</v>
      </c>
      <c r="F112" s="29">
        <f t="shared" si="103"/>
        <v>161556.79999999999</v>
      </c>
      <c r="G112" s="29">
        <v>14079.1</v>
      </c>
      <c r="H112" s="29">
        <v>20594.400000000001</v>
      </c>
      <c r="I112" s="29">
        <v>70.2</v>
      </c>
      <c r="J112" s="29">
        <v>0</v>
      </c>
      <c r="K112" s="30">
        <v>126813.1</v>
      </c>
      <c r="L112" s="29">
        <v>0</v>
      </c>
      <c r="M112" s="29">
        <v>0</v>
      </c>
      <c r="N112" s="29">
        <v>0</v>
      </c>
      <c r="O112" s="29">
        <v>0</v>
      </c>
    </row>
    <row r="113" spans="1:15" ht="48.75" customHeight="1" x14ac:dyDescent="0.25">
      <c r="A113" s="60"/>
      <c r="B113" s="61"/>
      <c r="C113" s="56" t="s">
        <v>129</v>
      </c>
      <c r="D113" s="44"/>
      <c r="E113" s="13" t="s">
        <v>77</v>
      </c>
      <c r="F113" s="29">
        <f t="shared" si="103"/>
        <v>9566.7000000000007</v>
      </c>
      <c r="G113" s="29">
        <v>0</v>
      </c>
      <c r="H113" s="29">
        <v>9566.7000000000007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</row>
    <row r="114" spans="1:15" ht="63.75" customHeight="1" x14ac:dyDescent="0.25">
      <c r="A114" s="53"/>
      <c r="B114" s="55"/>
      <c r="C114" s="57"/>
      <c r="D114" s="45"/>
      <c r="E114" s="13" t="s">
        <v>106</v>
      </c>
      <c r="F114" s="29">
        <f t="shared" si="103"/>
        <v>3188.9</v>
      </c>
      <c r="G114" s="29">
        <v>0</v>
      </c>
      <c r="H114" s="29">
        <v>3188.9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</row>
    <row r="115" spans="1:15" ht="53.25" customHeight="1" x14ac:dyDescent="0.25">
      <c r="A115" s="25" t="s">
        <v>158</v>
      </c>
      <c r="B115" s="21" t="s">
        <v>160</v>
      </c>
      <c r="C115" s="20" t="s">
        <v>213</v>
      </c>
      <c r="D115" s="27" t="s">
        <v>159</v>
      </c>
      <c r="E115" s="13" t="s">
        <v>77</v>
      </c>
      <c r="F115" s="29">
        <f t="shared" si="103"/>
        <v>103194.5</v>
      </c>
      <c r="G115" s="29">
        <v>9510.1</v>
      </c>
      <c r="H115" s="29">
        <v>9564.1</v>
      </c>
      <c r="I115" s="29">
        <v>5688.1</v>
      </c>
      <c r="J115" s="29">
        <v>23198.9</v>
      </c>
      <c r="K115" s="29">
        <v>27553.9</v>
      </c>
      <c r="L115" s="29">
        <v>27679.4</v>
      </c>
      <c r="M115" s="29">
        <v>0</v>
      </c>
      <c r="N115" s="29">
        <v>0</v>
      </c>
      <c r="O115" s="29">
        <v>0</v>
      </c>
    </row>
    <row r="116" spans="1:15" ht="50.25" customHeight="1" x14ac:dyDescent="0.25">
      <c r="A116" s="52" t="s">
        <v>161</v>
      </c>
      <c r="B116" s="54" t="s">
        <v>162</v>
      </c>
      <c r="C116" s="56" t="s">
        <v>75</v>
      </c>
      <c r="D116" s="43" t="s">
        <v>185</v>
      </c>
      <c r="E116" s="13" t="s">
        <v>163</v>
      </c>
      <c r="F116" s="29">
        <f t="shared" si="103"/>
        <v>19841.5</v>
      </c>
      <c r="G116" s="29">
        <v>11470.8</v>
      </c>
      <c r="H116" s="29">
        <v>1766.7</v>
      </c>
      <c r="I116" s="29">
        <v>5766.2</v>
      </c>
      <c r="J116" s="29">
        <v>837.8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</row>
    <row r="117" spans="1:15" ht="65.25" customHeight="1" x14ac:dyDescent="0.25">
      <c r="A117" s="60"/>
      <c r="B117" s="61"/>
      <c r="C117" s="57"/>
      <c r="D117" s="44"/>
      <c r="E117" s="13" t="s">
        <v>212</v>
      </c>
      <c r="F117" s="29">
        <f t="shared" si="103"/>
        <v>214.70000000000002</v>
      </c>
      <c r="G117" s="29">
        <v>115.9</v>
      </c>
      <c r="H117" s="29">
        <v>17.8</v>
      </c>
      <c r="I117" s="29">
        <v>72.5</v>
      </c>
      <c r="J117" s="29">
        <v>8.5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</row>
    <row r="118" spans="1:15" ht="54" customHeight="1" x14ac:dyDescent="0.25">
      <c r="A118" s="60"/>
      <c r="B118" s="61"/>
      <c r="C118" s="56" t="s">
        <v>105</v>
      </c>
      <c r="D118" s="44"/>
      <c r="E118" s="13" t="s">
        <v>163</v>
      </c>
      <c r="F118" s="29">
        <f t="shared" si="103"/>
        <v>18523</v>
      </c>
      <c r="G118" s="29">
        <v>5240</v>
      </c>
      <c r="H118" s="29">
        <v>7876.3</v>
      </c>
      <c r="I118" s="29">
        <v>5354.2</v>
      </c>
      <c r="J118" s="29">
        <v>52.5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</row>
    <row r="119" spans="1:15" ht="66" customHeight="1" x14ac:dyDescent="0.25">
      <c r="A119" s="60"/>
      <c r="B119" s="61"/>
      <c r="C119" s="57"/>
      <c r="D119" s="44"/>
      <c r="E119" s="13" t="s">
        <v>212</v>
      </c>
      <c r="F119" s="29">
        <f t="shared" si="103"/>
        <v>215.8</v>
      </c>
      <c r="G119" s="29">
        <v>52.9</v>
      </c>
      <c r="H119" s="29">
        <v>108.1</v>
      </c>
      <c r="I119" s="29">
        <v>54.3</v>
      </c>
      <c r="J119" s="29">
        <v>0.5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</row>
    <row r="120" spans="1:15" ht="57" customHeight="1" x14ac:dyDescent="0.25">
      <c r="A120" s="60"/>
      <c r="B120" s="61"/>
      <c r="C120" s="56" t="s">
        <v>182</v>
      </c>
      <c r="D120" s="44"/>
      <c r="E120" s="13" t="s">
        <v>163</v>
      </c>
      <c r="F120" s="29">
        <f t="shared" si="103"/>
        <v>2259.8000000000002</v>
      </c>
      <c r="G120" s="29">
        <v>0</v>
      </c>
      <c r="H120" s="29">
        <v>2259.8000000000002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</row>
    <row r="121" spans="1:15" ht="60" customHeight="1" x14ac:dyDescent="0.25">
      <c r="A121" s="53"/>
      <c r="B121" s="55"/>
      <c r="C121" s="57"/>
      <c r="D121" s="45"/>
      <c r="E121" s="13" t="s">
        <v>212</v>
      </c>
      <c r="F121" s="29">
        <f t="shared" si="103"/>
        <v>22.8</v>
      </c>
      <c r="G121" s="29">
        <v>0</v>
      </c>
      <c r="H121" s="29">
        <v>22.8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</row>
    <row r="122" spans="1:15" ht="66" customHeight="1" x14ac:dyDescent="0.25">
      <c r="A122" s="52" t="s">
        <v>183</v>
      </c>
      <c r="B122" s="54" t="s">
        <v>176</v>
      </c>
      <c r="C122" s="56" t="s">
        <v>105</v>
      </c>
      <c r="D122" s="43" t="s">
        <v>177</v>
      </c>
      <c r="E122" s="13" t="s">
        <v>106</v>
      </c>
      <c r="F122" s="29">
        <f t="shared" si="103"/>
        <v>24674.1</v>
      </c>
      <c r="G122" s="29">
        <v>0</v>
      </c>
      <c r="H122" s="29">
        <v>24674.1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</row>
    <row r="123" spans="1:15" ht="49.5" customHeight="1" x14ac:dyDescent="0.25">
      <c r="A123" s="53"/>
      <c r="B123" s="55"/>
      <c r="C123" s="57"/>
      <c r="D123" s="45"/>
      <c r="E123" s="13" t="s">
        <v>77</v>
      </c>
      <c r="F123" s="29">
        <f t="shared" si="103"/>
        <v>74124.399999999994</v>
      </c>
      <c r="G123" s="29">
        <v>0</v>
      </c>
      <c r="H123" s="29">
        <v>74124.399999999994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</row>
    <row r="124" spans="1:15" ht="197.25" customHeight="1" x14ac:dyDescent="0.25">
      <c r="A124" s="25" t="s">
        <v>184</v>
      </c>
      <c r="B124" s="13" t="s">
        <v>179</v>
      </c>
      <c r="C124" s="20" t="s">
        <v>129</v>
      </c>
      <c r="D124" s="27" t="s">
        <v>180</v>
      </c>
      <c r="E124" s="13" t="s">
        <v>53</v>
      </c>
      <c r="F124" s="29">
        <f t="shared" si="103"/>
        <v>1562.3</v>
      </c>
      <c r="G124" s="29">
        <v>0</v>
      </c>
      <c r="H124" s="29">
        <v>1562.3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</row>
    <row r="125" spans="1:15" ht="55.5" customHeight="1" x14ac:dyDescent="0.25">
      <c r="A125" s="58" t="s">
        <v>190</v>
      </c>
      <c r="B125" s="43" t="s">
        <v>192</v>
      </c>
      <c r="C125" s="20" t="s">
        <v>75</v>
      </c>
      <c r="D125" s="43" t="s">
        <v>191</v>
      </c>
      <c r="E125" s="43" t="s">
        <v>53</v>
      </c>
      <c r="F125" s="29">
        <f t="shared" si="103"/>
        <v>81.7</v>
      </c>
      <c r="G125" s="29">
        <v>0</v>
      </c>
      <c r="H125" s="29">
        <v>0</v>
      </c>
      <c r="I125" s="29">
        <v>16.3</v>
      </c>
      <c r="J125" s="29">
        <v>25.7</v>
      </c>
      <c r="K125" s="29">
        <v>39.700000000000003</v>
      </c>
      <c r="L125" s="29">
        <v>0</v>
      </c>
      <c r="M125" s="29">
        <v>0</v>
      </c>
      <c r="N125" s="29">
        <v>0</v>
      </c>
      <c r="O125" s="29">
        <v>0</v>
      </c>
    </row>
    <row r="126" spans="1:15" ht="40.5" customHeight="1" x14ac:dyDescent="0.25">
      <c r="A126" s="59"/>
      <c r="B126" s="45"/>
      <c r="C126" s="20" t="s">
        <v>129</v>
      </c>
      <c r="D126" s="45"/>
      <c r="E126" s="45"/>
      <c r="F126" s="29">
        <f t="shared" si="103"/>
        <v>8172.3</v>
      </c>
      <c r="G126" s="29">
        <v>0</v>
      </c>
      <c r="H126" s="29">
        <v>0</v>
      </c>
      <c r="I126" s="29">
        <v>1626.9</v>
      </c>
      <c r="J126" s="29">
        <v>2570.9</v>
      </c>
      <c r="K126" s="29">
        <v>3974.5</v>
      </c>
      <c r="L126" s="29">
        <v>0</v>
      </c>
      <c r="M126" s="29">
        <v>0</v>
      </c>
      <c r="N126" s="29">
        <v>0</v>
      </c>
      <c r="O126" s="29">
        <v>0</v>
      </c>
    </row>
    <row r="127" spans="1:15" ht="170.25" customHeight="1" x14ac:dyDescent="0.25">
      <c r="A127" s="26" t="s">
        <v>209</v>
      </c>
      <c r="B127" s="27" t="s">
        <v>210</v>
      </c>
      <c r="C127" s="20" t="s">
        <v>129</v>
      </c>
      <c r="D127" s="27" t="s">
        <v>211</v>
      </c>
      <c r="E127" s="27" t="s">
        <v>53</v>
      </c>
      <c r="F127" s="29">
        <f t="shared" si="103"/>
        <v>286035.40000000002</v>
      </c>
      <c r="G127" s="29">
        <v>0</v>
      </c>
      <c r="H127" s="29">
        <v>0</v>
      </c>
      <c r="I127" s="29">
        <v>0</v>
      </c>
      <c r="J127" s="30">
        <v>286035.40000000002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</row>
    <row r="128" spans="1:15" ht="63.75" customHeight="1" x14ac:dyDescent="0.25">
      <c r="A128" s="25" t="s">
        <v>34</v>
      </c>
      <c r="B128" s="21" t="s">
        <v>148</v>
      </c>
      <c r="C128" s="20"/>
      <c r="D128" s="27" t="s">
        <v>151</v>
      </c>
      <c r="E128" s="13"/>
      <c r="F128" s="29">
        <f t="shared" si="103"/>
        <v>71563.8</v>
      </c>
      <c r="G128" s="29">
        <f>G129+G130</f>
        <v>71563.8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</row>
    <row r="129" spans="1:15" ht="48" customHeight="1" x14ac:dyDescent="0.25">
      <c r="A129" s="52" t="s">
        <v>149</v>
      </c>
      <c r="B129" s="54" t="s">
        <v>150</v>
      </c>
      <c r="C129" s="56" t="s">
        <v>105</v>
      </c>
      <c r="D129" s="43" t="s">
        <v>152</v>
      </c>
      <c r="E129" s="13" t="s">
        <v>77</v>
      </c>
      <c r="F129" s="29">
        <f t="shared" si="103"/>
        <v>67985.600000000006</v>
      </c>
      <c r="G129" s="29">
        <v>67985.600000000006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</row>
    <row r="130" spans="1:15" ht="63.75" customHeight="1" x14ac:dyDescent="0.25">
      <c r="A130" s="53"/>
      <c r="B130" s="55"/>
      <c r="C130" s="57"/>
      <c r="D130" s="45"/>
      <c r="E130" s="13" t="s">
        <v>106</v>
      </c>
      <c r="F130" s="29">
        <f t="shared" si="103"/>
        <v>3578.2</v>
      </c>
      <c r="G130" s="29">
        <v>3578.2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</row>
    <row r="131" spans="1:15" x14ac:dyDescent="0.25">
      <c r="A131" s="48">
        <v>5</v>
      </c>
      <c r="B131" s="49" t="s">
        <v>35</v>
      </c>
      <c r="C131" s="50"/>
      <c r="D131" s="51" t="s">
        <v>123</v>
      </c>
      <c r="E131" s="13" t="s">
        <v>2</v>
      </c>
      <c r="F131" s="29">
        <f t="shared" si="103"/>
        <v>1182663.8999999999</v>
      </c>
      <c r="G131" s="29">
        <f t="shared" ref="G131:K132" si="104">G137</f>
        <v>121819</v>
      </c>
      <c r="H131" s="29">
        <f t="shared" si="104"/>
        <v>119126</v>
      </c>
      <c r="I131" s="29">
        <f t="shared" si="104"/>
        <v>132574.9</v>
      </c>
      <c r="J131" s="29">
        <f t="shared" si="104"/>
        <v>151882</v>
      </c>
      <c r="K131" s="29">
        <f t="shared" si="104"/>
        <v>131452.4</v>
      </c>
      <c r="L131" s="29">
        <f>L137</f>
        <v>131452.4</v>
      </c>
      <c r="M131" s="29">
        <f>M137</f>
        <v>131452.4</v>
      </c>
      <c r="N131" s="29">
        <f t="shared" ref="N131:O131" si="105">N137</f>
        <v>131452.4</v>
      </c>
      <c r="O131" s="29">
        <f t="shared" si="105"/>
        <v>131452.4</v>
      </c>
    </row>
    <row r="132" spans="1:15" ht="54.75" customHeight="1" x14ac:dyDescent="0.25">
      <c r="A132" s="48"/>
      <c r="B132" s="49"/>
      <c r="C132" s="50"/>
      <c r="D132" s="51"/>
      <c r="E132" s="13" t="s">
        <v>94</v>
      </c>
      <c r="F132" s="29">
        <f t="shared" si="103"/>
        <v>1182663.8999999999</v>
      </c>
      <c r="G132" s="29">
        <f t="shared" si="104"/>
        <v>121819</v>
      </c>
      <c r="H132" s="29">
        <f t="shared" si="104"/>
        <v>119126</v>
      </c>
      <c r="I132" s="29">
        <f t="shared" si="104"/>
        <v>132574.9</v>
      </c>
      <c r="J132" s="29">
        <f t="shared" si="104"/>
        <v>151882</v>
      </c>
      <c r="K132" s="29">
        <f t="shared" si="104"/>
        <v>131452.4</v>
      </c>
      <c r="L132" s="29">
        <f>L138</f>
        <v>131452.4</v>
      </c>
      <c r="M132" s="29">
        <f>M138</f>
        <v>131452.4</v>
      </c>
      <c r="N132" s="29">
        <f t="shared" ref="N132:O132" si="106">N138</f>
        <v>131452.4</v>
      </c>
      <c r="O132" s="29">
        <f t="shared" si="106"/>
        <v>131452.4</v>
      </c>
    </row>
    <row r="133" spans="1:15" ht="25.5" x14ac:dyDescent="0.25">
      <c r="A133" s="48"/>
      <c r="B133" s="49"/>
      <c r="C133" s="50"/>
      <c r="D133" s="51"/>
      <c r="E133" s="13" t="s">
        <v>3</v>
      </c>
      <c r="F133" s="29">
        <f t="shared" si="103"/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</row>
    <row r="134" spans="1:15" ht="38.25" hidden="1" x14ac:dyDescent="0.25">
      <c r="A134" s="48"/>
      <c r="B134" s="49"/>
      <c r="C134" s="50"/>
      <c r="D134" s="51"/>
      <c r="E134" s="13" t="s">
        <v>4</v>
      </c>
      <c r="F134" s="29">
        <f t="shared" si="103"/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</row>
    <row r="135" spans="1:15" ht="39.75" hidden="1" customHeight="1" x14ac:dyDescent="0.25">
      <c r="A135" s="48"/>
      <c r="B135" s="49"/>
      <c r="C135" s="50"/>
      <c r="D135" s="51"/>
      <c r="E135" s="13" t="s">
        <v>94</v>
      </c>
      <c r="F135" s="29">
        <f t="shared" si="103"/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</row>
    <row r="136" spans="1:15" ht="25.5" hidden="1" x14ac:dyDescent="0.25">
      <c r="A136" s="48"/>
      <c r="B136" s="49"/>
      <c r="C136" s="50"/>
      <c r="D136" s="51"/>
      <c r="E136" s="13" t="s">
        <v>3</v>
      </c>
      <c r="F136" s="29">
        <f t="shared" si="103"/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</row>
    <row r="137" spans="1:15" ht="25.5" x14ac:dyDescent="0.25">
      <c r="A137" s="48"/>
      <c r="B137" s="49"/>
      <c r="C137" s="50"/>
      <c r="D137" s="51"/>
      <c r="E137" s="13" t="s">
        <v>6</v>
      </c>
      <c r="F137" s="29">
        <f t="shared" si="103"/>
        <v>1182663.8999999999</v>
      </c>
      <c r="G137" s="29">
        <f t="shared" ref="G137:O137" si="107">G138</f>
        <v>121819</v>
      </c>
      <c r="H137" s="29">
        <f t="shared" si="107"/>
        <v>119126</v>
      </c>
      <c r="I137" s="29">
        <f t="shared" si="107"/>
        <v>132574.9</v>
      </c>
      <c r="J137" s="29">
        <f t="shared" si="107"/>
        <v>151882</v>
      </c>
      <c r="K137" s="29">
        <f t="shared" si="107"/>
        <v>131452.4</v>
      </c>
      <c r="L137" s="29">
        <f t="shared" si="107"/>
        <v>131452.4</v>
      </c>
      <c r="M137" s="29">
        <f t="shared" si="107"/>
        <v>131452.4</v>
      </c>
      <c r="N137" s="29">
        <f t="shared" si="107"/>
        <v>131452.4</v>
      </c>
      <c r="O137" s="29">
        <f t="shared" si="107"/>
        <v>131452.4</v>
      </c>
    </row>
    <row r="138" spans="1:15" ht="49.5" customHeight="1" x14ac:dyDescent="0.25">
      <c r="A138" s="48"/>
      <c r="B138" s="49"/>
      <c r="C138" s="50"/>
      <c r="D138" s="51"/>
      <c r="E138" s="13" t="s">
        <v>94</v>
      </c>
      <c r="F138" s="29">
        <f t="shared" si="103"/>
        <v>1182663.8999999999</v>
      </c>
      <c r="G138" s="29">
        <f t="shared" ref="G138:L138" si="108">G140+G142</f>
        <v>121819</v>
      </c>
      <c r="H138" s="29">
        <f t="shared" si="108"/>
        <v>119126</v>
      </c>
      <c r="I138" s="29">
        <f t="shared" si="108"/>
        <v>132574.9</v>
      </c>
      <c r="J138" s="29">
        <f t="shared" si="108"/>
        <v>151882</v>
      </c>
      <c r="K138" s="29">
        <f t="shared" si="108"/>
        <v>131452.4</v>
      </c>
      <c r="L138" s="29">
        <f t="shared" si="108"/>
        <v>131452.4</v>
      </c>
      <c r="M138" s="29">
        <f t="shared" ref="M138:O138" si="109">M140+M142</f>
        <v>131452.4</v>
      </c>
      <c r="N138" s="29">
        <f t="shared" si="109"/>
        <v>131452.4</v>
      </c>
      <c r="O138" s="29">
        <f t="shared" si="109"/>
        <v>131452.4</v>
      </c>
    </row>
    <row r="139" spans="1:15" ht="25.5" x14ac:dyDescent="0.25">
      <c r="A139" s="48"/>
      <c r="B139" s="49"/>
      <c r="C139" s="50"/>
      <c r="D139" s="51"/>
      <c r="E139" s="13" t="s">
        <v>3</v>
      </c>
      <c r="F139" s="29">
        <f t="shared" si="103"/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</row>
    <row r="140" spans="1:15" s="8" customFormat="1" ht="43.5" customHeight="1" x14ac:dyDescent="0.25">
      <c r="A140" s="15" t="s">
        <v>36</v>
      </c>
      <c r="B140" s="13" t="s">
        <v>112</v>
      </c>
      <c r="C140" s="16"/>
      <c r="D140" s="7" t="s">
        <v>37</v>
      </c>
      <c r="E140" s="13"/>
      <c r="F140" s="29">
        <f t="shared" si="103"/>
        <v>1182655.3</v>
      </c>
      <c r="G140" s="29">
        <f t="shared" ref="G140:O140" si="110">G141</f>
        <v>121810.4</v>
      </c>
      <c r="H140" s="29">
        <f t="shared" si="110"/>
        <v>119126</v>
      </c>
      <c r="I140" s="29">
        <f t="shared" si="110"/>
        <v>132574.9</v>
      </c>
      <c r="J140" s="29">
        <f t="shared" si="110"/>
        <v>151882</v>
      </c>
      <c r="K140" s="29">
        <f t="shared" si="110"/>
        <v>131452.4</v>
      </c>
      <c r="L140" s="29">
        <f t="shared" si="110"/>
        <v>131452.4</v>
      </c>
      <c r="M140" s="29">
        <f t="shared" si="110"/>
        <v>131452.4</v>
      </c>
      <c r="N140" s="29">
        <f t="shared" si="110"/>
        <v>131452.4</v>
      </c>
      <c r="O140" s="29">
        <f t="shared" si="110"/>
        <v>131452.4</v>
      </c>
    </row>
    <row r="141" spans="1:15" ht="48" customHeight="1" x14ac:dyDescent="0.25">
      <c r="A141" s="15" t="s">
        <v>38</v>
      </c>
      <c r="B141" s="13" t="s">
        <v>39</v>
      </c>
      <c r="C141" s="16" t="s">
        <v>75</v>
      </c>
      <c r="D141" s="7" t="s">
        <v>40</v>
      </c>
      <c r="E141" s="13" t="s">
        <v>132</v>
      </c>
      <c r="F141" s="29">
        <f t="shared" si="103"/>
        <v>1182655.3</v>
      </c>
      <c r="G141" s="29">
        <v>121810.4</v>
      </c>
      <c r="H141" s="29">
        <v>119126</v>
      </c>
      <c r="I141" s="29">
        <v>132574.9</v>
      </c>
      <c r="J141" s="29">
        <v>151882</v>
      </c>
      <c r="K141" s="29">
        <v>131452.4</v>
      </c>
      <c r="L141" s="29">
        <v>131452.4</v>
      </c>
      <c r="M141" s="29">
        <v>131452.4</v>
      </c>
      <c r="N141" s="29">
        <v>131452.4</v>
      </c>
      <c r="O141" s="29">
        <v>131452.4</v>
      </c>
    </row>
    <row r="142" spans="1:15" ht="63.75" x14ac:dyDescent="0.25">
      <c r="A142" s="15" t="s">
        <v>41</v>
      </c>
      <c r="B142" s="13" t="s">
        <v>172</v>
      </c>
      <c r="C142" s="16"/>
      <c r="D142" s="7" t="s">
        <v>174</v>
      </c>
      <c r="E142" s="13" t="s">
        <v>132</v>
      </c>
      <c r="F142" s="29">
        <f t="shared" si="103"/>
        <v>8.6</v>
      </c>
      <c r="G142" s="29">
        <f t="shared" ref="G142:O142" si="111">G143</f>
        <v>8.6</v>
      </c>
      <c r="H142" s="29">
        <f t="shared" si="111"/>
        <v>0</v>
      </c>
      <c r="I142" s="29">
        <f t="shared" si="111"/>
        <v>0</v>
      </c>
      <c r="J142" s="29">
        <f t="shared" si="111"/>
        <v>0</v>
      </c>
      <c r="K142" s="29">
        <f t="shared" si="111"/>
        <v>0</v>
      </c>
      <c r="L142" s="29">
        <f t="shared" si="111"/>
        <v>0</v>
      </c>
      <c r="M142" s="29">
        <f t="shared" si="111"/>
        <v>0</v>
      </c>
      <c r="N142" s="29">
        <f t="shared" si="111"/>
        <v>0</v>
      </c>
      <c r="O142" s="29">
        <f t="shared" si="111"/>
        <v>0</v>
      </c>
    </row>
    <row r="143" spans="1:15" ht="64.5" customHeight="1" x14ac:dyDescent="0.25">
      <c r="A143" s="15" t="s">
        <v>173</v>
      </c>
      <c r="B143" s="13" t="s">
        <v>59</v>
      </c>
      <c r="C143" s="16" t="s">
        <v>75</v>
      </c>
      <c r="D143" s="7" t="s">
        <v>175</v>
      </c>
      <c r="E143" s="13" t="s">
        <v>132</v>
      </c>
      <c r="F143" s="29">
        <f t="shared" si="103"/>
        <v>8.6</v>
      </c>
      <c r="G143" s="29">
        <v>8.6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</row>
    <row r="144" spans="1:15" x14ac:dyDescent="0.25">
      <c r="A144" s="48">
        <v>6</v>
      </c>
      <c r="B144" s="49" t="s">
        <v>57</v>
      </c>
      <c r="C144" s="50"/>
      <c r="D144" s="51" t="s">
        <v>122</v>
      </c>
      <c r="E144" s="13" t="s">
        <v>2</v>
      </c>
      <c r="F144" s="29">
        <f t="shared" si="103"/>
        <v>365884.2</v>
      </c>
      <c r="G144" s="29">
        <f t="shared" ref="G144:L144" si="112">G145+G146</f>
        <v>34754.6</v>
      </c>
      <c r="H144" s="29">
        <f t="shared" si="112"/>
        <v>72901.900000000009</v>
      </c>
      <c r="I144" s="29">
        <f t="shared" si="112"/>
        <v>37171.700000000004</v>
      </c>
      <c r="J144" s="29">
        <f t="shared" si="112"/>
        <v>40823.5</v>
      </c>
      <c r="K144" s="29">
        <f t="shared" si="112"/>
        <v>36046.5</v>
      </c>
      <c r="L144" s="29">
        <f t="shared" si="112"/>
        <v>36046.5</v>
      </c>
      <c r="M144" s="29">
        <f t="shared" ref="M144:O144" si="113">M145+M146</f>
        <v>36046.5</v>
      </c>
      <c r="N144" s="29">
        <f t="shared" si="113"/>
        <v>36046.5</v>
      </c>
      <c r="O144" s="29">
        <f t="shared" si="113"/>
        <v>36046.5</v>
      </c>
    </row>
    <row r="145" spans="1:15" ht="41.25" customHeight="1" x14ac:dyDescent="0.25">
      <c r="A145" s="48"/>
      <c r="B145" s="49"/>
      <c r="C145" s="50"/>
      <c r="D145" s="51"/>
      <c r="E145" s="13" t="s">
        <v>94</v>
      </c>
      <c r="F145" s="29">
        <f t="shared" si="103"/>
        <v>365445.5</v>
      </c>
      <c r="G145" s="29">
        <f t="shared" ref="G145:L146" si="114">G148</f>
        <v>34409.199999999997</v>
      </c>
      <c r="H145" s="29">
        <f t="shared" si="114"/>
        <v>72808.600000000006</v>
      </c>
      <c r="I145" s="29">
        <f t="shared" si="114"/>
        <v>37171.700000000004</v>
      </c>
      <c r="J145" s="29">
        <f t="shared" si="114"/>
        <v>40823.5</v>
      </c>
      <c r="K145" s="29">
        <f t="shared" si="114"/>
        <v>36046.5</v>
      </c>
      <c r="L145" s="29">
        <f t="shared" si="114"/>
        <v>36046.5</v>
      </c>
      <c r="M145" s="29">
        <f t="shared" ref="M145:O145" si="115">M148</f>
        <v>36046.5</v>
      </c>
      <c r="N145" s="29">
        <f t="shared" si="115"/>
        <v>36046.5</v>
      </c>
      <c r="O145" s="29">
        <f t="shared" si="115"/>
        <v>36046.5</v>
      </c>
    </row>
    <row r="146" spans="1:15" ht="25.5" x14ac:dyDescent="0.25">
      <c r="A146" s="48"/>
      <c r="B146" s="49"/>
      <c r="C146" s="50"/>
      <c r="D146" s="51"/>
      <c r="E146" s="13" t="s">
        <v>3</v>
      </c>
      <c r="F146" s="29">
        <f t="shared" si="103"/>
        <v>438.7</v>
      </c>
      <c r="G146" s="29">
        <f t="shared" si="114"/>
        <v>345.4</v>
      </c>
      <c r="H146" s="29">
        <f t="shared" si="114"/>
        <v>93.3</v>
      </c>
      <c r="I146" s="29">
        <f t="shared" si="114"/>
        <v>0</v>
      </c>
      <c r="J146" s="29">
        <f t="shared" si="114"/>
        <v>0</v>
      </c>
      <c r="K146" s="29">
        <f t="shared" si="114"/>
        <v>0</v>
      </c>
      <c r="L146" s="29">
        <f>L149</f>
        <v>0</v>
      </c>
      <c r="M146" s="29">
        <f>M149</f>
        <v>0</v>
      </c>
      <c r="N146" s="29">
        <f t="shared" ref="N146:O146" si="116">N149</f>
        <v>0</v>
      </c>
      <c r="O146" s="29">
        <f t="shared" si="116"/>
        <v>0</v>
      </c>
    </row>
    <row r="147" spans="1:15" ht="38.25" x14ac:dyDescent="0.25">
      <c r="A147" s="48"/>
      <c r="B147" s="49"/>
      <c r="C147" s="50"/>
      <c r="D147" s="51"/>
      <c r="E147" s="13" t="s">
        <v>4</v>
      </c>
      <c r="F147" s="29">
        <f t="shared" si="103"/>
        <v>365884.2</v>
      </c>
      <c r="G147" s="29">
        <f>SUM(G148:G149)</f>
        <v>34754.6</v>
      </c>
      <c r="H147" s="29">
        <f t="shared" ref="H147:L147" si="117">SUM(H148:H149)</f>
        <v>72901.900000000009</v>
      </c>
      <c r="I147" s="29">
        <f t="shared" si="117"/>
        <v>37171.700000000004</v>
      </c>
      <c r="J147" s="29">
        <f t="shared" si="117"/>
        <v>40823.5</v>
      </c>
      <c r="K147" s="29">
        <f t="shared" si="117"/>
        <v>36046.5</v>
      </c>
      <c r="L147" s="29">
        <f t="shared" si="117"/>
        <v>36046.5</v>
      </c>
      <c r="M147" s="29">
        <f t="shared" ref="M147:O147" si="118">SUM(M148:M149)</f>
        <v>36046.5</v>
      </c>
      <c r="N147" s="29">
        <f t="shared" si="118"/>
        <v>36046.5</v>
      </c>
      <c r="O147" s="29">
        <f t="shared" si="118"/>
        <v>36046.5</v>
      </c>
    </row>
    <row r="148" spans="1:15" ht="41.25" customHeight="1" x14ac:dyDescent="0.25">
      <c r="A148" s="48"/>
      <c r="B148" s="49"/>
      <c r="C148" s="50"/>
      <c r="D148" s="51"/>
      <c r="E148" s="13" t="s">
        <v>94</v>
      </c>
      <c r="F148" s="29">
        <f t="shared" si="103"/>
        <v>365445.5</v>
      </c>
      <c r="G148" s="29">
        <f t="shared" ref="G148:L148" si="119">G151+G155</f>
        <v>34409.199999999997</v>
      </c>
      <c r="H148" s="29">
        <f t="shared" si="119"/>
        <v>72808.600000000006</v>
      </c>
      <c r="I148" s="29">
        <f t="shared" si="119"/>
        <v>37171.700000000004</v>
      </c>
      <c r="J148" s="29">
        <f t="shared" si="119"/>
        <v>40823.5</v>
      </c>
      <c r="K148" s="29">
        <f t="shared" si="119"/>
        <v>36046.5</v>
      </c>
      <c r="L148" s="29">
        <f t="shared" si="119"/>
        <v>36046.5</v>
      </c>
      <c r="M148" s="29">
        <f t="shared" ref="M148:O148" si="120">M151+M155</f>
        <v>36046.5</v>
      </c>
      <c r="N148" s="29">
        <f t="shared" si="120"/>
        <v>36046.5</v>
      </c>
      <c r="O148" s="29">
        <f t="shared" si="120"/>
        <v>36046.5</v>
      </c>
    </row>
    <row r="149" spans="1:15" ht="25.5" x14ac:dyDescent="0.25">
      <c r="A149" s="48"/>
      <c r="B149" s="49"/>
      <c r="C149" s="50"/>
      <c r="D149" s="51"/>
      <c r="E149" s="13" t="s">
        <v>3</v>
      </c>
      <c r="F149" s="29">
        <f t="shared" si="103"/>
        <v>438.7</v>
      </c>
      <c r="G149" s="29">
        <v>345.4</v>
      </c>
      <c r="H149" s="29">
        <v>93.3</v>
      </c>
      <c r="I149" s="29">
        <f>I152</f>
        <v>0</v>
      </c>
      <c r="J149" s="29">
        <f>J152</f>
        <v>0</v>
      </c>
      <c r="K149" s="29">
        <f>K152</f>
        <v>0</v>
      </c>
      <c r="L149" s="29">
        <f>L152</f>
        <v>0</v>
      </c>
      <c r="M149" s="29">
        <f>M152</f>
        <v>0</v>
      </c>
      <c r="N149" s="29">
        <f t="shared" ref="N149:O149" si="121">N152</f>
        <v>0</v>
      </c>
      <c r="O149" s="29">
        <f t="shared" si="121"/>
        <v>0</v>
      </c>
    </row>
    <row r="150" spans="1:15" s="8" customFormat="1" ht="38.25" x14ac:dyDescent="0.25">
      <c r="A150" s="15" t="s">
        <v>42</v>
      </c>
      <c r="B150" s="13" t="s">
        <v>113</v>
      </c>
      <c r="C150" s="16"/>
      <c r="D150" s="7" t="s">
        <v>43</v>
      </c>
      <c r="E150" s="13"/>
      <c r="F150" s="29">
        <f t="shared" si="103"/>
        <v>318129.80000000005</v>
      </c>
      <c r="G150" s="29">
        <f>G151+G152</f>
        <v>31945.200000000001</v>
      </c>
      <c r="H150" s="29">
        <f t="shared" ref="H150:M150" si="122">H151+H152+H153</f>
        <v>33287.4</v>
      </c>
      <c r="I150" s="29">
        <f t="shared" si="122"/>
        <v>35390.800000000003</v>
      </c>
      <c r="J150" s="29">
        <f t="shared" si="122"/>
        <v>38558.9</v>
      </c>
      <c r="K150" s="29">
        <f t="shared" si="122"/>
        <v>35789.5</v>
      </c>
      <c r="L150" s="29">
        <f t="shared" si="122"/>
        <v>35789.5</v>
      </c>
      <c r="M150" s="29">
        <f t="shared" si="122"/>
        <v>35789.5</v>
      </c>
      <c r="N150" s="29">
        <f t="shared" ref="N150:O150" si="123">N151+N152+N153</f>
        <v>35789.5</v>
      </c>
      <c r="O150" s="29">
        <f t="shared" si="123"/>
        <v>35789.5</v>
      </c>
    </row>
    <row r="151" spans="1:15" ht="60.75" customHeight="1" x14ac:dyDescent="0.25">
      <c r="A151" s="15" t="s">
        <v>44</v>
      </c>
      <c r="B151" s="13" t="s">
        <v>58</v>
      </c>
      <c r="C151" s="16" t="s">
        <v>75</v>
      </c>
      <c r="D151" s="7" t="s">
        <v>45</v>
      </c>
      <c r="E151" s="13" t="s">
        <v>106</v>
      </c>
      <c r="F151" s="29">
        <f t="shared" si="103"/>
        <v>317691.09999999998</v>
      </c>
      <c r="G151" s="29">
        <v>31599.8</v>
      </c>
      <c r="H151" s="29">
        <v>33194.1</v>
      </c>
      <c r="I151" s="29">
        <v>35390.800000000003</v>
      </c>
      <c r="J151" s="29">
        <v>38558.9</v>
      </c>
      <c r="K151" s="29">
        <v>35789.5</v>
      </c>
      <c r="L151" s="29">
        <v>35789.5</v>
      </c>
      <c r="M151" s="29">
        <v>35789.5</v>
      </c>
      <c r="N151" s="29">
        <v>35789.5</v>
      </c>
      <c r="O151" s="29">
        <v>35789.5</v>
      </c>
    </row>
    <row r="152" spans="1:15" ht="81.75" customHeight="1" x14ac:dyDescent="0.25">
      <c r="A152" s="15" t="s">
        <v>166</v>
      </c>
      <c r="B152" s="13" t="s">
        <v>167</v>
      </c>
      <c r="C152" s="16" t="s">
        <v>75</v>
      </c>
      <c r="D152" s="7" t="s">
        <v>165</v>
      </c>
      <c r="E152" s="13" t="s">
        <v>77</v>
      </c>
      <c r="F152" s="29">
        <f t="shared" si="103"/>
        <v>345.4</v>
      </c>
      <c r="G152" s="29">
        <v>345.4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</row>
    <row r="153" spans="1:15" ht="53.25" customHeight="1" x14ac:dyDescent="0.25">
      <c r="A153" s="15" t="s">
        <v>187</v>
      </c>
      <c r="B153" s="13" t="s">
        <v>188</v>
      </c>
      <c r="C153" s="16" t="s">
        <v>75</v>
      </c>
      <c r="D153" s="7" t="s">
        <v>189</v>
      </c>
      <c r="E153" s="13" t="s">
        <v>77</v>
      </c>
      <c r="F153" s="29">
        <f t="shared" si="103"/>
        <v>93.3</v>
      </c>
      <c r="G153" s="29">
        <v>0</v>
      </c>
      <c r="H153" s="29">
        <v>93.3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</row>
    <row r="154" spans="1:15" ht="41.25" customHeight="1" x14ac:dyDescent="0.25">
      <c r="A154" s="15" t="s">
        <v>46</v>
      </c>
      <c r="B154" s="13" t="s">
        <v>114</v>
      </c>
      <c r="C154" s="16"/>
      <c r="D154" s="7" t="s">
        <v>48</v>
      </c>
      <c r="E154" s="13"/>
      <c r="F154" s="29">
        <f t="shared" si="103"/>
        <v>47754.400000000001</v>
      </c>
      <c r="G154" s="29">
        <f t="shared" ref="G154:O154" si="124">G155</f>
        <v>2809.4</v>
      </c>
      <c r="H154" s="29">
        <f t="shared" si="124"/>
        <v>39614.5</v>
      </c>
      <c r="I154" s="29">
        <f t="shared" si="124"/>
        <v>1780.9</v>
      </c>
      <c r="J154" s="29">
        <f t="shared" si="124"/>
        <v>2264.6</v>
      </c>
      <c r="K154" s="29">
        <f t="shared" si="124"/>
        <v>257</v>
      </c>
      <c r="L154" s="29">
        <f t="shared" si="124"/>
        <v>257</v>
      </c>
      <c r="M154" s="29">
        <f t="shared" si="124"/>
        <v>257</v>
      </c>
      <c r="N154" s="29">
        <f t="shared" si="124"/>
        <v>257</v>
      </c>
      <c r="O154" s="29">
        <f t="shared" si="124"/>
        <v>257</v>
      </c>
    </row>
    <row r="155" spans="1:15" ht="105.75" customHeight="1" x14ac:dyDescent="0.25">
      <c r="A155" s="15" t="s">
        <v>47</v>
      </c>
      <c r="B155" s="13" t="s">
        <v>59</v>
      </c>
      <c r="C155" s="16" t="s">
        <v>75</v>
      </c>
      <c r="D155" s="7" t="s">
        <v>49</v>
      </c>
      <c r="E155" s="13" t="s">
        <v>97</v>
      </c>
      <c r="F155" s="29">
        <f t="shared" si="103"/>
        <v>47754.400000000001</v>
      </c>
      <c r="G155" s="29">
        <v>2809.4</v>
      </c>
      <c r="H155" s="29">
        <v>39614.5</v>
      </c>
      <c r="I155" s="29">
        <v>1780.9</v>
      </c>
      <c r="J155" s="29">
        <v>2264.6</v>
      </c>
      <c r="K155" s="29">
        <v>257</v>
      </c>
      <c r="L155" s="29">
        <v>257</v>
      </c>
      <c r="M155" s="29">
        <v>257</v>
      </c>
      <c r="N155" s="29">
        <v>257</v>
      </c>
      <c r="O155" s="29">
        <v>257</v>
      </c>
    </row>
    <row r="158" spans="1:15" ht="15.75" x14ac:dyDescent="0.25">
      <c r="B158" s="1"/>
      <c r="E158" s="9"/>
      <c r="F158" s="10"/>
      <c r="G158" s="10"/>
      <c r="H158" s="10"/>
      <c r="I158" s="10"/>
      <c r="J158" s="10"/>
      <c r="K158" s="10"/>
    </row>
  </sheetData>
  <mergeCells count="116">
    <mergeCell ref="E7:E8"/>
    <mergeCell ref="F7:F8"/>
    <mergeCell ref="G7:O7"/>
    <mergeCell ref="A10:A27"/>
    <mergeCell ref="B10:B27"/>
    <mergeCell ref="C10:C27"/>
    <mergeCell ref="D10:D27"/>
    <mergeCell ref="A28:A39"/>
    <mergeCell ref="C28:C39"/>
    <mergeCell ref="D28:D39"/>
    <mergeCell ref="A7:A8"/>
    <mergeCell ref="B7:B8"/>
    <mergeCell ref="C7:C8"/>
    <mergeCell ref="D7:D8"/>
    <mergeCell ref="A49:A51"/>
    <mergeCell ref="B49:B51"/>
    <mergeCell ref="D49:D51"/>
    <mergeCell ref="E49:E51"/>
    <mergeCell ref="A55:A56"/>
    <mergeCell ref="B55:B56"/>
    <mergeCell ref="C55:C56"/>
    <mergeCell ref="D55:D56"/>
    <mergeCell ref="A44:A45"/>
    <mergeCell ref="B44:B45"/>
    <mergeCell ref="A46:A48"/>
    <mergeCell ref="B46:B48"/>
    <mergeCell ref="C46:C48"/>
    <mergeCell ref="D46:D48"/>
    <mergeCell ref="B72:B73"/>
    <mergeCell ref="C72:C73"/>
    <mergeCell ref="D72:D73"/>
    <mergeCell ref="A75:A76"/>
    <mergeCell ref="B75:B76"/>
    <mergeCell ref="C75:C76"/>
    <mergeCell ref="D75:D76"/>
    <mergeCell ref="A59:A67"/>
    <mergeCell ref="B59:B67"/>
    <mergeCell ref="C59:C67"/>
    <mergeCell ref="D59:D67"/>
    <mergeCell ref="A69:A70"/>
    <mergeCell ref="B69:B70"/>
    <mergeCell ref="D69:D70"/>
    <mergeCell ref="A94:A95"/>
    <mergeCell ref="B94:B95"/>
    <mergeCell ref="D94:D95"/>
    <mergeCell ref="E94:E95"/>
    <mergeCell ref="A99:A100"/>
    <mergeCell ref="B99:B100"/>
    <mergeCell ref="C99:C100"/>
    <mergeCell ref="D99:D100"/>
    <mergeCell ref="G89:G90"/>
    <mergeCell ref="A89:A92"/>
    <mergeCell ref="B89:B92"/>
    <mergeCell ref="C89:C90"/>
    <mergeCell ref="D89:D92"/>
    <mergeCell ref="E89:E92"/>
    <mergeCell ref="F89:F90"/>
    <mergeCell ref="A107:A110"/>
    <mergeCell ref="B107:B110"/>
    <mergeCell ref="D107:D110"/>
    <mergeCell ref="E107:E110"/>
    <mergeCell ref="A111:A114"/>
    <mergeCell ref="B111:B114"/>
    <mergeCell ref="C111:C112"/>
    <mergeCell ref="D111:D114"/>
    <mergeCell ref="C113:C114"/>
    <mergeCell ref="A122:A123"/>
    <mergeCell ref="B122:B123"/>
    <mergeCell ref="C122:C123"/>
    <mergeCell ref="D122:D123"/>
    <mergeCell ref="A125:A126"/>
    <mergeCell ref="B125:B126"/>
    <mergeCell ref="D125:D126"/>
    <mergeCell ref="A116:A121"/>
    <mergeCell ref="B116:B121"/>
    <mergeCell ref="C116:C117"/>
    <mergeCell ref="D116:D121"/>
    <mergeCell ref="C118:C119"/>
    <mergeCell ref="C120:C121"/>
    <mergeCell ref="A144:A149"/>
    <mergeCell ref="B144:B149"/>
    <mergeCell ref="C144:C149"/>
    <mergeCell ref="D144:D149"/>
    <mergeCell ref="E125:E126"/>
    <mergeCell ref="A129:A130"/>
    <mergeCell ref="B129:B130"/>
    <mergeCell ref="C129:C130"/>
    <mergeCell ref="D129:D130"/>
    <mergeCell ref="A131:A139"/>
    <mergeCell ref="B131:B139"/>
    <mergeCell ref="C131:C139"/>
    <mergeCell ref="D131:D139"/>
    <mergeCell ref="M89:M90"/>
    <mergeCell ref="B28:B42"/>
    <mergeCell ref="N89:N90"/>
    <mergeCell ref="O89:O90"/>
    <mergeCell ref="A5:O5"/>
    <mergeCell ref="K4:O4"/>
    <mergeCell ref="K3:O3"/>
    <mergeCell ref="K2:O2"/>
    <mergeCell ref="K1:O1"/>
    <mergeCell ref="H89:H90"/>
    <mergeCell ref="I89:I90"/>
    <mergeCell ref="J89:J90"/>
    <mergeCell ref="K89:K90"/>
    <mergeCell ref="L89:L90"/>
    <mergeCell ref="A77:A78"/>
    <mergeCell ref="B77:B78"/>
    <mergeCell ref="C77:C78"/>
    <mergeCell ref="D77:D78"/>
    <mergeCell ref="A79:A87"/>
    <mergeCell ref="B79:B87"/>
    <mergeCell ref="C79:C87"/>
    <mergeCell ref="D79:D87"/>
    <mergeCell ref="E69:E70"/>
    <mergeCell ref="A72:A73"/>
  </mergeCells>
  <pageMargins left="0.39370078740157483" right="0.39370078740157483" top="1.1811023622047245" bottom="0.78740157480314965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Лист2 (3)</vt:lpstr>
      <vt:lpstr>'Лист2 (3)'!Заголовки_для_печати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Митрофанова О.В.</dc:creator>
  <cp:lastModifiedBy>Иванова Екатерина Анатольевна</cp:lastModifiedBy>
  <cp:lastPrinted>2022-09-26T09:24:27Z</cp:lastPrinted>
  <dcterms:created xsi:type="dcterms:W3CDTF">2016-03-04T06:33:54Z</dcterms:created>
  <dcterms:modified xsi:type="dcterms:W3CDTF">2022-09-26T09:24:30Z</dcterms:modified>
</cp:coreProperties>
</file>