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05" windowWidth="21255" windowHeight="9570" activeTab="1"/>
  </bookViews>
  <sheets>
    <sheet name="цена " sheetId="1" r:id="rId1"/>
    <sheet name="цена  с учетом скидок" sheetId="2" r:id="rId2"/>
    <sheet name="схема" sheetId="3" r:id="rId3"/>
    <sheet name="Лист3" sheetId="4" r:id="rId4"/>
  </sheets>
  <definedNames>
    <definedName name="_Hlk482798510" localSheetId="0">'цена '!$A$9</definedName>
    <definedName name="_Hlk482798510" localSheetId="1">'цена  с учетом скидок'!#REF!</definedName>
    <definedName name="_Hlk482798528" localSheetId="0">'цена '!#REF!</definedName>
    <definedName name="_Hlk482798528" localSheetId="1">'цена  с учетом скидок'!#REF!</definedName>
  </definedNames>
  <calcPr fullCalcOnLoad="1"/>
</workbook>
</file>

<file path=xl/sharedStrings.xml><?xml version="1.0" encoding="utf-8"?>
<sst xmlns="http://schemas.openxmlformats.org/spreadsheetml/2006/main" count="178" uniqueCount="95">
  <si>
    <t xml:space="preserve">Вид передвижного аттракциона </t>
  </si>
  <si>
    <t>Описание площадки</t>
  </si>
  <si>
    <t>Возможный срок размещения аттракциона</t>
  </si>
  <si>
    <t>1.</t>
  </si>
  <si>
    <t>2.</t>
  </si>
  <si>
    <t>3.</t>
  </si>
  <si>
    <t>Аттракционы механизированные  больших форм типа: катальная гора, Джеты).</t>
  </si>
  <si>
    <t>Грунт, пни. Есть возможность подключения эл. энергии.</t>
  </si>
  <si>
    <t>До 5 лет</t>
  </si>
  <si>
    <t>Аттракционы механизированные  больших форм. Надувные аттракционы. Водные аттракционы.</t>
  </si>
  <si>
    <t>Асфальтированная  площадка. Есть возможность подключения эл. энергии.</t>
  </si>
  <si>
    <t>Механические аттракционы больших форм. (Типа: цепочная карусель, Джеты, Гигантские качели).</t>
  </si>
  <si>
    <t>Механические аттракционы больших форм. (Типа: катальная гора, Джеты)</t>
  </si>
  <si>
    <t>Механические аттракционы больших форм.</t>
  </si>
  <si>
    <t>Аттракционы соревновательно-развлекательные и призовые аттракционы.</t>
  </si>
  <si>
    <t>Лесополоса.</t>
  </si>
  <si>
    <t xml:space="preserve">Веревочный городок, лазертаг и т.д. </t>
  </si>
  <si>
    <t>S 300 м2 (ширина до 15 м длина до 20 м)</t>
  </si>
  <si>
    <t>S 200 м2 (ширина до 10 м  длина до 20 м)</t>
  </si>
  <si>
    <t>S  225 м2 (ширина до 15 м  длина до 15 м)</t>
  </si>
  <si>
    <t>S 60 м2 (ширина до 3 м  длина до 20 м)</t>
  </si>
  <si>
    <t>S 100 м2 (ширина до 10 м  длина до 10 м)</t>
  </si>
  <si>
    <t>S 400 м2 (ширина до 20 м  длина до 20 м)</t>
  </si>
  <si>
    <t>Грунт. Наличие фундамента от ранее размещенного аттракциона. Есть возможность подключения эл. энергии.</t>
  </si>
  <si>
    <t>Грунт, пни.Есть возможность подключения эл. энергии.</t>
  </si>
  <si>
    <t>S 1000 м2 (ширина до 20 м  длина до 50 м)</t>
  </si>
  <si>
    <t>№ Площадки (лота) на схеме</t>
  </si>
  <si>
    <t>Аттракционы надувные (Большие батуты с катальной горкой, лабиринты), бассейн для Аквозорба или электролодочек. Прочие аттракционы.</t>
  </si>
  <si>
    <t>Батут, бассейн для Аквозорба. Мини-джеты. Прочие аттракционы.</t>
  </si>
  <si>
    <t>Грунт. Есть возможность подключения эл. энергии.</t>
  </si>
  <si>
    <t>сезон</t>
  </si>
  <si>
    <t>Зимние аттракционы: катание на снегоходе, квадроцикле и др.</t>
  </si>
  <si>
    <t>Трасса протяженностью до 1 км.</t>
  </si>
  <si>
    <t xml:space="preserve">
S 150 м2 
(ширина до 7 м
 длина до 20 м)
</t>
  </si>
  <si>
    <t>Определение начального размера платы за право размещения передвижного аттракциона</t>
  </si>
  <si>
    <t xml:space="preserve">  Настоящий Расчет начального размера платы за право размещения передвижного аттракциона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МАУ МОК «Парк культуры и отдыха». </t>
  </si>
  <si>
    <t>Начальная цена права размещения передвижного аттракциона (руб.) за месяц за 1 м2</t>
  </si>
  <si>
    <t>Начальная цена права размещения передвижного аттракциона (руб.) за месяц за размещение на площади указанной в гр.3</t>
  </si>
  <si>
    <t xml:space="preserve">Размер начальной платы за право размещения передвижного аттракциона на территории МАУ МОК "Парк культуры и отдыха" ежегодно индексируется для учета инфляции, путем умножения коэффициента индексации платы (Кип) на годовой размер платы предыдущего года за право размещения передвижного аттракциона на территории МАУ МОК "Парк культуры и отдыха".
Коэффициент Кип соответствует ежегодному показателю инфляции в регионе (среднегодовому индексу потребительских цен) в соответствии с исходными условиями для формирования вариантов развития и основными показателями прогноза социально-экономического развития Пермского края на очередной год и плановый период, утвержденными губернатором Пермского края, по состоянию на 25 ноября текущего года.
</t>
  </si>
  <si>
    <t>Площадь для размещения передвижного аттракциона*</t>
  </si>
  <si>
    <t>*Максимальная площадь для размещения аттракциона. Минимальной считается площадь для размещения передвижного аттракциона 20 м2.</t>
  </si>
  <si>
    <t>Аттракционы малых форм (Батут и т.д.)</t>
  </si>
  <si>
    <t>Асфальтированная  площадка.</t>
  </si>
  <si>
    <t>Катание на квадроцикле</t>
  </si>
  <si>
    <t xml:space="preserve">Катание на квадроцикле S  450 м2 
(ширина до 3 м  длина до 150 м)
</t>
  </si>
  <si>
    <t xml:space="preserve">S  120 м2 
(ширина до 8 м  длина до 15 м)
</t>
  </si>
  <si>
    <t xml:space="preserve">S  24 м2 
(ширина до 4 м  длина до 6 м)
</t>
  </si>
  <si>
    <t xml:space="preserve">S  70 м2 
(ширина до 10 м  длина до 7 м)
</t>
  </si>
  <si>
    <t xml:space="preserve">S  21 м2 (ширина до 3 м  длина до 7 м)
</t>
  </si>
  <si>
    <t xml:space="preserve">S 500 м2 </t>
  </si>
  <si>
    <t>Схема размещения передвижных аттракционов на территории МАУ МОК «Парк культуры и отдыха»</t>
  </si>
  <si>
    <t>Без скидки</t>
  </si>
  <si>
    <t>Грунт. Есть возможность подключения эл. энергии и воды.</t>
  </si>
  <si>
    <t>Асфальтированная  площадка.Грунт.</t>
  </si>
  <si>
    <t xml:space="preserve">S  56 м2 (ширина до 7 м  длина до 8 м)
</t>
  </si>
  <si>
    <t xml:space="preserve">Приложение №5
к Положению о размещении 
передвижных аттракционов на территории 
МАУ МОК «Парк культуры и отдыха» 
утвержденному Приказом МАУ МОК "Парк культуры и отдыха"
</t>
  </si>
  <si>
    <t>№ площадки (лота) на схеме</t>
  </si>
  <si>
    <t>площадка с асфальтобетонным покрытием</t>
  </si>
  <si>
    <t xml:space="preserve">S  21 м2                                               (ширина до 3м,  длина до 7м)
</t>
  </si>
  <si>
    <t xml:space="preserve">S  24 м2 
(ширина до 4м,  длина до 6м)
</t>
  </si>
  <si>
    <t>Аттракционы малых форм (батут, карусель и др)</t>
  </si>
  <si>
    <t>Начальная цена права размещения передвижного аттракциона за месяц размещения на площади, указанной в гр.3, руб</t>
  </si>
  <si>
    <t>Треугольный сквер</t>
  </si>
  <si>
    <t xml:space="preserve">S  70 м2 
(ширина до 10м,  длина до 7м)
</t>
  </si>
  <si>
    <t>Комсомольский парк</t>
  </si>
  <si>
    <t>I</t>
  </si>
  <si>
    <t>III</t>
  </si>
  <si>
    <t>IV</t>
  </si>
  <si>
    <t>Сквер на пл.Первостроителей</t>
  </si>
  <si>
    <t>V</t>
  </si>
  <si>
    <t>Городской парк</t>
  </si>
  <si>
    <t>Аттракционы малых форм (батут)</t>
  </si>
  <si>
    <t xml:space="preserve">S до 120 м2 
(ширина до 8м,  длина до 15м)
</t>
  </si>
  <si>
    <t xml:space="preserve">S более 120 м2 
(ширина от 8м,  длина от 15м)
</t>
  </si>
  <si>
    <t>VI</t>
  </si>
  <si>
    <t xml:space="preserve">2.Размер начальной платы за право размещения передвижного аттракциона ежегодно может индексироваться путем умножения коэффициента индексации платы (Кип) на годовой размер платы предыдущего года за право размещения передвижного аттракциона. Коэффициент Кип соответствует ежегодному показателю инфляции в регионе (среднегодовому индексу потребительских цен) в соответствии с исходными условиями для формирования вариантов развития и основными показателями прогноза социально-экономического развития Пермского края на очередной год и плановый период, утвержденными губернатором Пермского края по состоянию на 25 ноября текущего года.
</t>
  </si>
  <si>
    <t>Аттракционы малых форм (пони)</t>
  </si>
  <si>
    <t>Аттракционы малых форм (карусель, элмобили и тд)</t>
  </si>
  <si>
    <t>Аттракционы малых форм (пони, лошади)</t>
  </si>
  <si>
    <t>Камень желаний</t>
  </si>
  <si>
    <t xml:space="preserve">S 70 м2 
(ширина до 10м,  длина до 7м)
</t>
  </si>
  <si>
    <t>3. Минимальной принята площадь для размещения передвижного аттракциона 20 м2.</t>
  </si>
  <si>
    <t>4. *Максимальная площадь для размещения аттракциона.</t>
  </si>
  <si>
    <t>Аттракционы малых форм (пони, лошади )</t>
  </si>
  <si>
    <t>Аттракционы малых форм (батут, карусель, элмобили и тд)</t>
  </si>
  <si>
    <t xml:space="preserve">S  21 м2                                               (ширина до 2м,  длина до 10м)
</t>
  </si>
  <si>
    <t>площадка с плиточным покрытием</t>
  </si>
  <si>
    <t>площадка с газонным покрытием</t>
  </si>
  <si>
    <t>Аттракционы малых форм (карусель, элмобили и тд )</t>
  </si>
  <si>
    <t xml:space="preserve">Приложение №3
                                           к Положению о размещении  передвижных
                                                 аттракционов на территории скверов и парков,                                                                                                                                                                                                                                                                                                                                                                                                           
                                                          находящихся в оперативном управлении МКУ "СБ"                                                                                                                                                                                                                                                                                                                         
</t>
  </si>
  <si>
    <t xml:space="preserve">Примечания: 1.Настоящий расчет начального размера платы за право размещения передвижного аттракциона устанавливает порядок определения начального размера платы за пользование местом размещения передвижного аттракциона на территории парков и скверов, находящихся в оперативном управлении "Служба благоустройства г. Березники». </t>
  </si>
  <si>
    <t>VII</t>
  </si>
  <si>
    <t>Сквер в районе пересечения улиц Юбилейная-Свердлова</t>
  </si>
  <si>
    <t xml:space="preserve"> </t>
  </si>
  <si>
    <t>Аттракционы малых форм (карусель, эл.мобили и тд)</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</si>
</sst>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s>
  <fonts count="53">
    <font>
      <sz val="11"/>
      <color theme="1"/>
      <name val="Calibri"/>
      <family val="2"/>
    </font>
    <font>
      <sz val="11"/>
      <color indexed="8"/>
      <name val="Calibri"/>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color indexed="8"/>
      <name val="Times New Roman"/>
      <family val="1"/>
    </font>
    <font>
      <sz val="10"/>
      <color indexed="10"/>
      <name val="Times New Roman"/>
      <family val="1"/>
    </font>
    <font>
      <sz val="12"/>
      <color indexed="8"/>
      <name val="Times New Roman"/>
      <family val="1"/>
    </font>
    <font>
      <b/>
      <sz val="10"/>
      <color indexed="10"/>
      <name val="Times New Roman"/>
      <family val="1"/>
    </font>
    <font>
      <b/>
      <sz val="10"/>
      <color indexed="8"/>
      <name val="Times New Roman"/>
      <family val="1"/>
    </font>
    <font>
      <b/>
      <sz val="14"/>
      <color indexed="8"/>
      <name val="Times New Roman"/>
      <family val="1"/>
    </font>
    <font>
      <b/>
      <sz val="14"/>
      <color indexed="8"/>
      <name val="Calibri"/>
      <family val="2"/>
    </font>
    <font>
      <b/>
      <sz val="11"/>
      <name val="Calibri"/>
      <family val="2"/>
    </font>
    <font>
      <sz val="10"/>
      <color indexed="9"/>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2"/>
      <color theme="1"/>
      <name val="Times New Roman"/>
      <family val="1"/>
    </font>
    <font>
      <b/>
      <sz val="10"/>
      <color rgb="FFFF0000"/>
      <name val="Times New Roman"/>
      <family val="1"/>
    </font>
    <font>
      <b/>
      <sz val="10"/>
      <color theme="1"/>
      <name val="Times New Roman"/>
      <family val="1"/>
    </font>
    <font>
      <b/>
      <sz val="14"/>
      <color theme="1"/>
      <name val="Times New Roman"/>
      <family val="1"/>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6">
    <xf numFmtId="0" fontId="0" fillId="0" borderId="0" xfId="0" applyFont="1" applyAlignment="1">
      <alignment/>
    </xf>
    <xf numFmtId="0" fontId="44" fillId="0" borderId="0" xfId="0" applyFont="1" applyAlignment="1">
      <alignment/>
    </xf>
    <xf numFmtId="0" fontId="20" fillId="0" borderId="0" xfId="0" applyFont="1" applyAlignment="1">
      <alignment/>
    </xf>
    <xf numFmtId="0" fontId="46" fillId="0" borderId="10" xfId="0" applyFont="1" applyBorder="1" applyAlignment="1">
      <alignment horizontal="center" vertical="center" wrapText="1"/>
    </xf>
    <xf numFmtId="9"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wrapText="1"/>
    </xf>
    <xf numFmtId="1" fontId="47"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6"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xf>
    <xf numFmtId="9"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49" fillId="0" borderId="10" xfId="0" applyFont="1" applyBorder="1" applyAlignment="1">
      <alignment horizontal="center" vertical="center"/>
    </xf>
    <xf numFmtId="1" fontId="3" fillId="0" borderId="10" xfId="0" applyNumberFormat="1" applyFont="1" applyBorder="1" applyAlignment="1">
      <alignment horizontal="center" vertical="center"/>
    </xf>
    <xf numFmtId="1" fontId="49" fillId="0" borderId="10" xfId="0" applyNumberFormat="1" applyFont="1" applyBorder="1" applyAlignment="1">
      <alignment horizontal="center" vertical="center"/>
    </xf>
    <xf numFmtId="0" fontId="37" fillId="0" borderId="0" xfId="0" applyFont="1" applyAlignment="1">
      <alignment/>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0" fontId="48" fillId="0" borderId="0" xfId="0" applyFont="1" applyAlignment="1">
      <alignment horizontal="center" vertical="center"/>
    </xf>
    <xf numFmtId="0" fontId="46" fillId="0" borderId="10" xfId="0" applyFont="1" applyBorder="1" applyAlignment="1">
      <alignment horizontal="center" vertical="center" wrapText="1"/>
    </xf>
    <xf numFmtId="0" fontId="48" fillId="0" borderId="0" xfId="0" applyFont="1" applyAlignment="1">
      <alignment horizontal="center" vertical="center"/>
    </xf>
    <xf numFmtId="0" fontId="0" fillId="0" borderId="0" xfId="0" applyAlignment="1">
      <alignment/>
    </xf>
    <xf numFmtId="0" fontId="48" fillId="0" borderId="0" xfId="0" applyFont="1" applyAlignment="1">
      <alignment vertical="top" wrapText="1"/>
    </xf>
    <xf numFmtId="0" fontId="0" fillId="0" borderId="0" xfId="0" applyAlignment="1">
      <alignment wrapText="1"/>
    </xf>
    <xf numFmtId="0" fontId="0" fillId="0" borderId="0" xfId="0" applyAlignment="1">
      <alignment vertical="top"/>
    </xf>
    <xf numFmtId="0" fontId="48" fillId="0" borderId="0" xfId="0" applyFont="1" applyAlignment="1">
      <alignment vertical="top"/>
    </xf>
    <xf numFmtId="0" fontId="46" fillId="0" borderId="0" xfId="0" applyFont="1" applyAlignment="1">
      <alignment horizontal="left"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vertical="center" wrapText="1"/>
    </xf>
    <xf numFmtId="0" fontId="0" fillId="0" borderId="10" xfId="0" applyBorder="1" applyAlignment="1">
      <alignment horizontal="center" vertical="center"/>
    </xf>
    <xf numFmtId="0" fontId="46" fillId="0" borderId="0" xfId="0" applyFont="1" applyAlignment="1">
      <alignment horizontal="center" vertical="top" wrapText="1"/>
    </xf>
    <xf numFmtId="0" fontId="0" fillId="0" borderId="0" xfId="0" applyAlignment="1">
      <alignment horizontal="center"/>
    </xf>
    <xf numFmtId="0" fontId="51" fillId="0" borderId="0" xfId="0" applyFont="1" applyAlignment="1">
      <alignment horizontal="center" vertical="center"/>
    </xf>
    <xf numFmtId="0" fontId="52" fillId="0" borderId="0" xfId="0" applyFont="1" applyAlignment="1">
      <alignment/>
    </xf>
    <xf numFmtId="0" fontId="44" fillId="0" borderId="10" xfId="0" applyFont="1" applyBorder="1" applyAlignment="1">
      <alignment wrapText="1"/>
    </xf>
    <xf numFmtId="0" fontId="0" fillId="0" borderId="10" xfId="0" applyBorder="1" applyAlignment="1">
      <alignment wrapText="1"/>
    </xf>
    <xf numFmtId="0" fontId="48" fillId="0" borderId="11" xfId="0" applyFont="1" applyBorder="1" applyAlignment="1">
      <alignment horizontal="center" wrapText="1"/>
    </xf>
    <xf numFmtId="0" fontId="48" fillId="0" borderId="12" xfId="0" applyFont="1" applyBorder="1" applyAlignment="1">
      <alignment horizontal="center" wrapText="1"/>
    </xf>
    <xf numFmtId="0" fontId="48" fillId="0" borderId="13" xfId="0" applyFont="1" applyBorder="1" applyAlignment="1">
      <alignment horizontal="center" wrapText="1"/>
    </xf>
    <xf numFmtId="0" fontId="28" fillId="0" borderId="0" xfId="0" applyFont="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447675</xdr:rowOff>
    </xdr:from>
    <xdr:to>
      <xdr:col>10</xdr:col>
      <xdr:colOff>552450</xdr:colOff>
      <xdr:row>43</xdr:row>
      <xdr:rowOff>9525</xdr:rowOff>
    </xdr:to>
    <xdr:pic>
      <xdr:nvPicPr>
        <xdr:cNvPr id="1" name="Рисунок 0" descr="схема парка сокр.jpg"/>
        <xdr:cNvPicPr preferRelativeResize="1">
          <a:picLocks noChangeAspect="1"/>
        </xdr:cNvPicPr>
      </xdr:nvPicPr>
      <xdr:blipFill>
        <a:blip r:embed="rId1"/>
        <a:stretch>
          <a:fillRect/>
        </a:stretch>
      </xdr:blipFill>
      <xdr:spPr>
        <a:xfrm>
          <a:off x="0" y="638175"/>
          <a:ext cx="6648450" cy="10591800"/>
        </a:xfrm>
        <a:prstGeom prst="rect">
          <a:avLst/>
        </a:prstGeom>
        <a:noFill/>
        <a:ln w="9525" cmpd="sng">
          <a:noFill/>
        </a:ln>
      </xdr:spPr>
    </xdr:pic>
    <xdr:clientData/>
  </xdr:twoCellAnchor>
  <xdr:twoCellAnchor>
    <xdr:from>
      <xdr:col>0</xdr:col>
      <xdr:colOff>590550</xdr:colOff>
      <xdr:row>11</xdr:row>
      <xdr:rowOff>771525</xdr:rowOff>
    </xdr:from>
    <xdr:to>
      <xdr:col>1</xdr:col>
      <xdr:colOff>142875</xdr:colOff>
      <xdr:row>11</xdr:row>
      <xdr:rowOff>1171575</xdr:rowOff>
    </xdr:to>
    <xdr:sp>
      <xdr:nvSpPr>
        <xdr:cNvPr id="2" name="Прямоугольник 2"/>
        <xdr:cNvSpPr>
          <a:spLocks/>
        </xdr:cNvSpPr>
      </xdr:nvSpPr>
      <xdr:spPr>
        <a:xfrm>
          <a:off x="590550" y="3838575"/>
          <a:ext cx="161925" cy="4000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1</a:t>
          </a:r>
        </a:p>
      </xdr:txBody>
    </xdr:sp>
    <xdr:clientData/>
  </xdr:twoCellAnchor>
  <xdr:twoCellAnchor>
    <xdr:from>
      <xdr:col>1</xdr:col>
      <xdr:colOff>571500</xdr:colOff>
      <xdr:row>5</xdr:row>
      <xdr:rowOff>47625</xdr:rowOff>
    </xdr:from>
    <xdr:to>
      <xdr:col>2</xdr:col>
      <xdr:colOff>514350</xdr:colOff>
      <xdr:row>6</xdr:row>
      <xdr:rowOff>142875</xdr:rowOff>
    </xdr:to>
    <xdr:sp>
      <xdr:nvSpPr>
        <xdr:cNvPr id="3" name="Прямоугольник 3"/>
        <xdr:cNvSpPr>
          <a:spLocks/>
        </xdr:cNvSpPr>
      </xdr:nvSpPr>
      <xdr:spPr>
        <a:xfrm>
          <a:off x="1181100" y="1762125"/>
          <a:ext cx="552450" cy="2857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2</a:t>
          </a:r>
        </a:p>
      </xdr:txBody>
    </xdr:sp>
    <xdr:clientData/>
  </xdr:twoCellAnchor>
  <xdr:twoCellAnchor>
    <xdr:from>
      <xdr:col>2</xdr:col>
      <xdr:colOff>447675</xdr:colOff>
      <xdr:row>11</xdr:row>
      <xdr:rowOff>676275</xdr:rowOff>
    </xdr:from>
    <xdr:to>
      <xdr:col>3</xdr:col>
      <xdr:colOff>238125</xdr:colOff>
      <xdr:row>11</xdr:row>
      <xdr:rowOff>990600</xdr:rowOff>
    </xdr:to>
    <xdr:sp>
      <xdr:nvSpPr>
        <xdr:cNvPr id="4" name="Прямоугольник 4"/>
        <xdr:cNvSpPr>
          <a:spLocks/>
        </xdr:cNvSpPr>
      </xdr:nvSpPr>
      <xdr:spPr>
        <a:xfrm>
          <a:off x="1666875" y="3743325"/>
          <a:ext cx="400050" cy="3143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3</a:t>
          </a:r>
        </a:p>
      </xdr:txBody>
    </xdr:sp>
    <xdr:clientData/>
  </xdr:twoCellAnchor>
  <xdr:twoCellAnchor>
    <xdr:from>
      <xdr:col>8</xdr:col>
      <xdr:colOff>523875</xdr:colOff>
      <xdr:row>19</xdr:row>
      <xdr:rowOff>123825</xdr:rowOff>
    </xdr:from>
    <xdr:to>
      <xdr:col>9</xdr:col>
      <xdr:colOff>323850</xdr:colOff>
      <xdr:row>28</xdr:row>
      <xdr:rowOff>361950</xdr:rowOff>
    </xdr:to>
    <xdr:sp>
      <xdr:nvSpPr>
        <xdr:cNvPr id="5" name="Параллелограмм 5"/>
        <xdr:cNvSpPr>
          <a:spLocks/>
        </xdr:cNvSpPr>
      </xdr:nvSpPr>
      <xdr:spPr>
        <a:xfrm rot="19439564">
          <a:off x="5400675" y="5924550"/>
          <a:ext cx="409575" cy="2590800"/>
        </a:xfrm>
        <a:prstGeom prst="parallelogram">
          <a:avLst>
            <a:gd name="adj" fmla="val -4038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4</a:t>
          </a:r>
        </a:p>
      </xdr:txBody>
    </xdr:sp>
    <xdr:clientData/>
  </xdr:twoCellAnchor>
  <xdr:twoCellAnchor>
    <xdr:from>
      <xdr:col>4</xdr:col>
      <xdr:colOff>381000</xdr:colOff>
      <xdr:row>9</xdr:row>
      <xdr:rowOff>85725</xdr:rowOff>
    </xdr:from>
    <xdr:to>
      <xdr:col>6</xdr:col>
      <xdr:colOff>19050</xdr:colOff>
      <xdr:row>10</xdr:row>
      <xdr:rowOff>0</xdr:rowOff>
    </xdr:to>
    <xdr:sp>
      <xdr:nvSpPr>
        <xdr:cNvPr id="6" name="Прямоугольник 6"/>
        <xdr:cNvSpPr>
          <a:spLocks/>
        </xdr:cNvSpPr>
      </xdr:nvSpPr>
      <xdr:spPr>
        <a:xfrm>
          <a:off x="2819400" y="2562225"/>
          <a:ext cx="857250" cy="3143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5</a:t>
          </a:r>
        </a:p>
      </xdr:txBody>
    </xdr:sp>
    <xdr:clientData/>
  </xdr:twoCellAnchor>
  <xdr:twoCellAnchor>
    <xdr:from>
      <xdr:col>6</xdr:col>
      <xdr:colOff>28575</xdr:colOff>
      <xdr:row>11</xdr:row>
      <xdr:rowOff>95250</xdr:rowOff>
    </xdr:from>
    <xdr:to>
      <xdr:col>6</xdr:col>
      <xdr:colOff>428625</xdr:colOff>
      <xdr:row>11</xdr:row>
      <xdr:rowOff>752475</xdr:rowOff>
    </xdr:to>
    <xdr:sp>
      <xdr:nvSpPr>
        <xdr:cNvPr id="7" name="Прямоугольник 7"/>
        <xdr:cNvSpPr>
          <a:spLocks/>
        </xdr:cNvSpPr>
      </xdr:nvSpPr>
      <xdr:spPr>
        <a:xfrm>
          <a:off x="3686175" y="3162300"/>
          <a:ext cx="400050" cy="6572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6</a:t>
          </a:r>
        </a:p>
      </xdr:txBody>
    </xdr:sp>
    <xdr:clientData/>
  </xdr:twoCellAnchor>
  <xdr:twoCellAnchor>
    <xdr:from>
      <xdr:col>5</xdr:col>
      <xdr:colOff>600075</xdr:colOff>
      <xdr:row>11</xdr:row>
      <xdr:rowOff>800100</xdr:rowOff>
    </xdr:from>
    <xdr:to>
      <xdr:col>6</xdr:col>
      <xdr:colOff>457200</xdr:colOff>
      <xdr:row>11</xdr:row>
      <xdr:rowOff>1381125</xdr:rowOff>
    </xdr:to>
    <xdr:sp>
      <xdr:nvSpPr>
        <xdr:cNvPr id="8" name="Прямоугольник 8"/>
        <xdr:cNvSpPr>
          <a:spLocks/>
        </xdr:cNvSpPr>
      </xdr:nvSpPr>
      <xdr:spPr>
        <a:xfrm>
          <a:off x="3648075" y="3867150"/>
          <a:ext cx="466725" cy="5810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7</a:t>
          </a:r>
        </a:p>
      </xdr:txBody>
    </xdr:sp>
    <xdr:clientData/>
  </xdr:twoCellAnchor>
  <xdr:twoCellAnchor>
    <xdr:from>
      <xdr:col>6</xdr:col>
      <xdr:colOff>466725</xdr:colOff>
      <xdr:row>19</xdr:row>
      <xdr:rowOff>333375</xdr:rowOff>
    </xdr:from>
    <xdr:to>
      <xdr:col>7</xdr:col>
      <xdr:colOff>323850</xdr:colOff>
      <xdr:row>22</xdr:row>
      <xdr:rowOff>47625</xdr:rowOff>
    </xdr:to>
    <xdr:sp>
      <xdr:nvSpPr>
        <xdr:cNvPr id="9" name="Прямоугольник 9"/>
        <xdr:cNvSpPr>
          <a:spLocks/>
        </xdr:cNvSpPr>
      </xdr:nvSpPr>
      <xdr:spPr>
        <a:xfrm>
          <a:off x="4124325" y="6134100"/>
          <a:ext cx="466725" cy="7048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8</a:t>
          </a:r>
        </a:p>
      </xdr:txBody>
    </xdr:sp>
    <xdr:clientData/>
  </xdr:twoCellAnchor>
  <xdr:twoCellAnchor>
    <xdr:from>
      <xdr:col>7</xdr:col>
      <xdr:colOff>247650</xdr:colOff>
      <xdr:row>23</xdr:row>
      <xdr:rowOff>0</xdr:rowOff>
    </xdr:from>
    <xdr:to>
      <xdr:col>7</xdr:col>
      <xdr:colOff>590550</xdr:colOff>
      <xdr:row>26</xdr:row>
      <xdr:rowOff>76200</xdr:rowOff>
    </xdr:to>
    <xdr:sp>
      <xdr:nvSpPr>
        <xdr:cNvPr id="10" name="Прямоугольник 10"/>
        <xdr:cNvSpPr>
          <a:spLocks/>
        </xdr:cNvSpPr>
      </xdr:nvSpPr>
      <xdr:spPr>
        <a:xfrm>
          <a:off x="4514850" y="6981825"/>
          <a:ext cx="342900" cy="866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9</a:t>
          </a:r>
        </a:p>
      </xdr:txBody>
    </xdr:sp>
    <xdr:clientData/>
  </xdr:twoCellAnchor>
  <xdr:twoCellAnchor>
    <xdr:from>
      <xdr:col>7</xdr:col>
      <xdr:colOff>171450</xdr:colOff>
      <xdr:row>8</xdr:row>
      <xdr:rowOff>47625</xdr:rowOff>
    </xdr:from>
    <xdr:to>
      <xdr:col>7</xdr:col>
      <xdr:colOff>504825</xdr:colOff>
      <xdr:row>11</xdr:row>
      <xdr:rowOff>952500</xdr:rowOff>
    </xdr:to>
    <xdr:sp>
      <xdr:nvSpPr>
        <xdr:cNvPr id="11" name="Прямоугольник 11"/>
        <xdr:cNvSpPr>
          <a:spLocks/>
        </xdr:cNvSpPr>
      </xdr:nvSpPr>
      <xdr:spPr>
        <a:xfrm>
          <a:off x="4438650" y="2333625"/>
          <a:ext cx="333375" cy="16859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10</a:t>
          </a:r>
        </a:p>
      </xdr:txBody>
    </xdr:sp>
    <xdr:clientData/>
  </xdr:twoCellAnchor>
  <xdr:twoCellAnchor>
    <xdr:from>
      <xdr:col>2</xdr:col>
      <xdr:colOff>180975</xdr:colOff>
      <xdr:row>8</xdr:row>
      <xdr:rowOff>76200</xdr:rowOff>
    </xdr:from>
    <xdr:to>
      <xdr:col>2</xdr:col>
      <xdr:colOff>571500</xdr:colOff>
      <xdr:row>9</xdr:row>
      <xdr:rowOff>219075</xdr:rowOff>
    </xdr:to>
    <xdr:sp>
      <xdr:nvSpPr>
        <xdr:cNvPr id="12" name="Прямоугольник 12"/>
        <xdr:cNvSpPr>
          <a:spLocks/>
        </xdr:cNvSpPr>
      </xdr:nvSpPr>
      <xdr:spPr>
        <a:xfrm>
          <a:off x="1400175" y="2362200"/>
          <a:ext cx="390525" cy="33337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12</a:t>
          </a:r>
        </a:p>
      </xdr:txBody>
    </xdr:sp>
    <xdr:clientData/>
  </xdr:twoCellAnchor>
  <xdr:twoCellAnchor>
    <xdr:from>
      <xdr:col>1</xdr:col>
      <xdr:colOff>133350</xdr:colOff>
      <xdr:row>3</xdr:row>
      <xdr:rowOff>19050</xdr:rowOff>
    </xdr:from>
    <xdr:to>
      <xdr:col>7</xdr:col>
      <xdr:colOff>266700</xdr:colOff>
      <xdr:row>5</xdr:row>
      <xdr:rowOff>0</xdr:rowOff>
    </xdr:to>
    <xdr:sp>
      <xdr:nvSpPr>
        <xdr:cNvPr id="13" name="Прямоугольник 16"/>
        <xdr:cNvSpPr>
          <a:spLocks/>
        </xdr:cNvSpPr>
      </xdr:nvSpPr>
      <xdr:spPr>
        <a:xfrm>
          <a:off x="742950" y="1352550"/>
          <a:ext cx="3790950" cy="3619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13</a:t>
          </a:r>
        </a:p>
      </xdr:txBody>
    </xdr:sp>
    <xdr:clientData/>
  </xdr:twoCellAnchor>
  <xdr:twoCellAnchor>
    <xdr:from>
      <xdr:col>2</xdr:col>
      <xdr:colOff>314325</xdr:colOff>
      <xdr:row>18</xdr:row>
      <xdr:rowOff>9525</xdr:rowOff>
    </xdr:from>
    <xdr:to>
      <xdr:col>3</xdr:col>
      <xdr:colOff>57150</xdr:colOff>
      <xdr:row>19</xdr:row>
      <xdr:rowOff>152400</xdr:rowOff>
    </xdr:to>
    <xdr:sp>
      <xdr:nvSpPr>
        <xdr:cNvPr id="14" name="Прямоугольник 17"/>
        <xdr:cNvSpPr>
          <a:spLocks/>
        </xdr:cNvSpPr>
      </xdr:nvSpPr>
      <xdr:spPr>
        <a:xfrm>
          <a:off x="1533525" y="5619750"/>
          <a:ext cx="352425"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11</a:t>
          </a:r>
        </a:p>
      </xdr:txBody>
    </xdr:sp>
    <xdr:clientData/>
  </xdr:twoCellAnchor>
  <xdr:twoCellAnchor>
    <xdr:from>
      <xdr:col>6</xdr:col>
      <xdr:colOff>581025</xdr:colOff>
      <xdr:row>18</xdr:row>
      <xdr:rowOff>47625</xdr:rowOff>
    </xdr:from>
    <xdr:to>
      <xdr:col>7</xdr:col>
      <xdr:colOff>457200</xdr:colOff>
      <xdr:row>19</xdr:row>
      <xdr:rowOff>142875</xdr:rowOff>
    </xdr:to>
    <xdr:sp>
      <xdr:nvSpPr>
        <xdr:cNvPr id="15" name="Прямоугольник 21"/>
        <xdr:cNvSpPr>
          <a:spLocks/>
        </xdr:cNvSpPr>
      </xdr:nvSpPr>
      <xdr:spPr>
        <a:xfrm>
          <a:off x="4238625" y="5657850"/>
          <a:ext cx="485775" cy="2857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14</a:t>
          </a:r>
        </a:p>
      </xdr:txBody>
    </xdr:sp>
    <xdr:clientData/>
  </xdr:twoCellAnchor>
  <xdr:oneCellAnchor>
    <xdr:from>
      <xdr:col>2</xdr:col>
      <xdr:colOff>495300</xdr:colOff>
      <xdr:row>18</xdr:row>
      <xdr:rowOff>180975</xdr:rowOff>
    </xdr:from>
    <xdr:ext cx="180975" cy="266700"/>
    <xdr:sp fLocksText="0">
      <xdr:nvSpPr>
        <xdr:cNvPr id="16" name="TextBox 22"/>
        <xdr:cNvSpPr txBox="1">
          <a:spLocks noChangeArrowheads="1"/>
        </xdr:cNvSpPr>
      </xdr:nvSpPr>
      <xdr:spPr>
        <a:xfrm>
          <a:off x="1714500" y="5791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4</xdr:col>
      <xdr:colOff>38100</xdr:colOff>
      <xdr:row>19</xdr:row>
      <xdr:rowOff>9525</xdr:rowOff>
    </xdr:from>
    <xdr:to>
      <xdr:col>4</xdr:col>
      <xdr:colOff>390525</xdr:colOff>
      <xdr:row>19</xdr:row>
      <xdr:rowOff>342900</xdr:rowOff>
    </xdr:to>
    <xdr:sp>
      <xdr:nvSpPr>
        <xdr:cNvPr id="17" name="Прямоугольник 23"/>
        <xdr:cNvSpPr>
          <a:spLocks/>
        </xdr:cNvSpPr>
      </xdr:nvSpPr>
      <xdr:spPr>
        <a:xfrm>
          <a:off x="2476500" y="5810250"/>
          <a:ext cx="352425"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17</a:t>
          </a:r>
        </a:p>
      </xdr:txBody>
    </xdr:sp>
    <xdr:clientData/>
  </xdr:twoCellAnchor>
  <xdr:twoCellAnchor>
    <xdr:from>
      <xdr:col>4</xdr:col>
      <xdr:colOff>133350</xdr:colOff>
      <xdr:row>19</xdr:row>
      <xdr:rowOff>371475</xdr:rowOff>
    </xdr:from>
    <xdr:to>
      <xdr:col>4</xdr:col>
      <xdr:colOff>485775</xdr:colOff>
      <xdr:row>21</xdr:row>
      <xdr:rowOff>114300</xdr:rowOff>
    </xdr:to>
    <xdr:sp>
      <xdr:nvSpPr>
        <xdr:cNvPr id="18" name="Прямоугольник 24"/>
        <xdr:cNvSpPr>
          <a:spLocks/>
        </xdr:cNvSpPr>
      </xdr:nvSpPr>
      <xdr:spPr>
        <a:xfrm>
          <a:off x="2571750" y="6172200"/>
          <a:ext cx="352425"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16</a:t>
          </a:r>
        </a:p>
      </xdr:txBody>
    </xdr:sp>
    <xdr:clientData/>
  </xdr:twoCellAnchor>
  <xdr:twoCellAnchor>
    <xdr:from>
      <xdr:col>4</xdr:col>
      <xdr:colOff>514350</xdr:colOff>
      <xdr:row>19</xdr:row>
      <xdr:rowOff>390525</xdr:rowOff>
    </xdr:from>
    <xdr:to>
      <xdr:col>5</xdr:col>
      <xdr:colOff>257175</xdr:colOff>
      <xdr:row>21</xdr:row>
      <xdr:rowOff>133350</xdr:rowOff>
    </xdr:to>
    <xdr:sp>
      <xdr:nvSpPr>
        <xdr:cNvPr id="19" name="Прямоугольник 25"/>
        <xdr:cNvSpPr>
          <a:spLocks/>
        </xdr:cNvSpPr>
      </xdr:nvSpPr>
      <xdr:spPr>
        <a:xfrm>
          <a:off x="2952750" y="6191250"/>
          <a:ext cx="352425"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15</a:t>
          </a:r>
        </a:p>
      </xdr:txBody>
    </xdr:sp>
    <xdr:clientData/>
  </xdr:twoCellAnchor>
  <xdr:twoCellAnchor>
    <xdr:from>
      <xdr:col>3</xdr:col>
      <xdr:colOff>209550</xdr:colOff>
      <xdr:row>11</xdr:row>
      <xdr:rowOff>19050</xdr:rowOff>
    </xdr:from>
    <xdr:to>
      <xdr:col>3</xdr:col>
      <xdr:colOff>600075</xdr:colOff>
      <xdr:row>11</xdr:row>
      <xdr:rowOff>352425</xdr:rowOff>
    </xdr:to>
    <xdr:sp>
      <xdr:nvSpPr>
        <xdr:cNvPr id="20" name="Прямоугольник 26"/>
        <xdr:cNvSpPr>
          <a:spLocks/>
        </xdr:cNvSpPr>
      </xdr:nvSpPr>
      <xdr:spPr>
        <a:xfrm>
          <a:off x="2038350" y="3086100"/>
          <a:ext cx="390525" cy="33337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18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8</xdr:row>
      <xdr:rowOff>9525</xdr:rowOff>
    </xdr:from>
    <xdr:to>
      <xdr:col>11</xdr:col>
      <xdr:colOff>266700</xdr:colOff>
      <xdr:row>46</xdr:row>
      <xdr:rowOff>142875</xdr:rowOff>
    </xdr:to>
    <xdr:pic>
      <xdr:nvPicPr>
        <xdr:cNvPr id="1" name="Рисунок 0" descr="схема парка сокр.jpg"/>
        <xdr:cNvPicPr preferRelativeResize="1">
          <a:picLocks noChangeAspect="1"/>
        </xdr:cNvPicPr>
      </xdr:nvPicPr>
      <xdr:blipFill>
        <a:blip r:embed="rId1"/>
        <a:stretch>
          <a:fillRect/>
        </a:stretch>
      </xdr:blipFill>
      <xdr:spPr>
        <a:xfrm>
          <a:off x="323850" y="1533525"/>
          <a:ext cx="6648450" cy="7372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E6" sqref="E6"/>
    </sheetView>
  </sheetViews>
  <sheetFormatPr defaultColWidth="9.140625" defaultRowHeight="15"/>
  <cols>
    <col min="1" max="1" width="6.57421875" style="16" customWidth="1"/>
    <col min="2" max="2" width="46.7109375" style="16" customWidth="1"/>
    <col min="3" max="3" width="26.7109375" style="16" customWidth="1"/>
    <col min="4" max="4" width="27.7109375" style="16" customWidth="1"/>
    <col min="5" max="5" width="12.00390625" style="16" customWidth="1"/>
    <col min="6" max="6" width="17.28125" style="16" customWidth="1"/>
    <col min="7" max="7" width="8.421875" style="16" hidden="1" customWidth="1"/>
    <col min="8" max="8" width="9.00390625" style="16" hidden="1" customWidth="1"/>
    <col min="9" max="9" width="15.7109375" style="1" customWidth="1"/>
    <col min="10" max="11" width="9.140625" style="0" hidden="1" customWidth="1"/>
  </cols>
  <sheetData>
    <row r="1" spans="5:11" ht="113.25" customHeight="1">
      <c r="E1" s="41" t="s">
        <v>55</v>
      </c>
      <c r="F1" s="36"/>
      <c r="G1" s="36"/>
      <c r="H1" s="36"/>
      <c r="I1" s="36"/>
      <c r="J1" s="36"/>
      <c r="K1" s="36"/>
    </row>
    <row r="2" spans="1:11" ht="15.75">
      <c r="A2" s="35" t="s">
        <v>34</v>
      </c>
      <c r="B2" s="35"/>
      <c r="C2" s="35"/>
      <c r="D2" s="35"/>
      <c r="E2" s="35"/>
      <c r="F2" s="35"/>
      <c r="G2" s="35"/>
      <c r="H2" s="35"/>
      <c r="I2" s="36"/>
      <c r="J2" s="36"/>
      <c r="K2" s="36"/>
    </row>
    <row r="4" spans="1:11" ht="55.5" customHeight="1">
      <c r="A4" s="37" t="s">
        <v>35</v>
      </c>
      <c r="B4" s="37"/>
      <c r="C4" s="37"/>
      <c r="D4" s="37"/>
      <c r="E4" s="37"/>
      <c r="F4" s="37"/>
      <c r="G4" s="37"/>
      <c r="H4" s="37"/>
      <c r="I4" s="38"/>
      <c r="J4" s="38"/>
      <c r="K4" s="38"/>
    </row>
    <row r="6" spans="1:11" ht="102" customHeight="1">
      <c r="A6" s="3" t="s">
        <v>26</v>
      </c>
      <c r="B6" s="3" t="s">
        <v>0</v>
      </c>
      <c r="C6" s="3" t="s">
        <v>39</v>
      </c>
      <c r="D6" s="3" t="s">
        <v>1</v>
      </c>
      <c r="E6" s="3" t="s">
        <v>2</v>
      </c>
      <c r="F6" s="3" t="s">
        <v>37</v>
      </c>
      <c r="G6" s="4">
        <v>-0.5</v>
      </c>
      <c r="H6" s="4">
        <v>-0.7</v>
      </c>
      <c r="I6" s="7" t="s">
        <v>36</v>
      </c>
      <c r="J6" s="4">
        <v>-0.5</v>
      </c>
      <c r="K6" s="4">
        <v>-0.7</v>
      </c>
    </row>
    <row r="7" spans="1:11" ht="17.25" customHeight="1">
      <c r="A7" s="3" t="s">
        <v>3</v>
      </c>
      <c r="B7" s="3" t="s">
        <v>4</v>
      </c>
      <c r="C7" s="3" t="s">
        <v>5</v>
      </c>
      <c r="D7" s="3">
        <v>5</v>
      </c>
      <c r="E7" s="3">
        <v>6</v>
      </c>
      <c r="F7" s="15">
        <v>7</v>
      </c>
      <c r="G7" s="3">
        <v>8</v>
      </c>
      <c r="H7" s="5">
        <v>9</v>
      </c>
      <c r="I7" s="8">
        <v>8</v>
      </c>
      <c r="J7" s="14">
        <v>11</v>
      </c>
      <c r="K7" s="6">
        <v>12</v>
      </c>
    </row>
    <row r="8" spans="1:11" ht="53.25" customHeight="1">
      <c r="A8" s="7">
        <v>1</v>
      </c>
      <c r="B8" s="7" t="s">
        <v>27</v>
      </c>
      <c r="C8" s="7" t="s">
        <v>33</v>
      </c>
      <c r="D8" s="7" t="s">
        <v>52</v>
      </c>
      <c r="E8" s="7" t="s">
        <v>30</v>
      </c>
      <c r="F8" s="8">
        <v>19791</v>
      </c>
      <c r="G8" s="8">
        <f>(F8-(F8*0.5))</f>
        <v>9895.5</v>
      </c>
      <c r="H8" s="8">
        <f>(F8-(F8*0.7))</f>
        <v>5937.300000000001</v>
      </c>
      <c r="I8" s="9">
        <f>F8/150</f>
        <v>131.94</v>
      </c>
      <c r="J8" s="9">
        <f>(I8-(I8*0.5))</f>
        <v>65.97</v>
      </c>
      <c r="K8" s="9">
        <f>(I8-(I8*0.7))</f>
        <v>39.58200000000001</v>
      </c>
    </row>
    <row r="9" spans="1:11" ht="47.25" customHeight="1">
      <c r="A9" s="7">
        <v>2</v>
      </c>
      <c r="B9" s="7" t="s">
        <v>6</v>
      </c>
      <c r="C9" s="7" t="s">
        <v>17</v>
      </c>
      <c r="D9" s="7" t="s">
        <v>7</v>
      </c>
      <c r="E9" s="7" t="s">
        <v>8</v>
      </c>
      <c r="F9" s="10">
        <v>26744</v>
      </c>
      <c r="G9" s="8">
        <f>(F9-(F9*0.5))</f>
        <v>13372</v>
      </c>
      <c r="H9" s="8">
        <f>(F9-(F9*0.7))</f>
        <v>8023.200000000001</v>
      </c>
      <c r="I9" s="9">
        <f>F9/300</f>
        <v>89.14666666666666</v>
      </c>
      <c r="J9" s="9">
        <f aca="true" t="shared" si="0" ref="J9:J24">(I9-(I9*0.5))</f>
        <v>44.57333333333333</v>
      </c>
      <c r="K9" s="9">
        <f aca="true" t="shared" si="1" ref="K9:K25">(I9-(I9*0.7))</f>
        <v>26.744</v>
      </c>
    </row>
    <row r="10" spans="1:11" ht="47.25" customHeight="1">
      <c r="A10" s="7">
        <v>3</v>
      </c>
      <c r="B10" s="7" t="s">
        <v>28</v>
      </c>
      <c r="C10" s="7" t="s">
        <v>21</v>
      </c>
      <c r="D10" s="7" t="s">
        <v>29</v>
      </c>
      <c r="E10" s="7" t="s">
        <v>30</v>
      </c>
      <c r="F10" s="7">
        <v>14977</v>
      </c>
      <c r="G10" s="8">
        <f>(F10-(F10*0.5))</f>
        <v>7488.5</v>
      </c>
      <c r="H10" s="8">
        <f>(F10-(F10*0.7))</f>
        <v>4493.1</v>
      </c>
      <c r="I10" s="9">
        <f>F10/100</f>
        <v>149.77</v>
      </c>
      <c r="J10" s="9">
        <f t="shared" si="0"/>
        <v>74.885</v>
      </c>
      <c r="K10" s="9">
        <f t="shared" si="1"/>
        <v>44.93100000000001</v>
      </c>
    </row>
    <row r="11" spans="1:11" s="1" customFormat="1" ht="33.75" customHeight="1">
      <c r="A11" s="7">
        <v>4</v>
      </c>
      <c r="B11" s="7" t="s">
        <v>31</v>
      </c>
      <c r="C11" s="7" t="s">
        <v>49</v>
      </c>
      <c r="D11" s="7" t="s">
        <v>32</v>
      </c>
      <c r="E11" s="7" t="s">
        <v>30</v>
      </c>
      <c r="F11" s="7">
        <v>16046.5</v>
      </c>
      <c r="G11" s="8">
        <f aca="true" t="shared" si="2" ref="G11:G25">(F11-(F11*0.5))</f>
        <v>8023.25</v>
      </c>
      <c r="H11" s="8">
        <f aca="true" t="shared" si="3" ref="H11:H25">(F11-(F11*0.7))</f>
        <v>4813.950000000001</v>
      </c>
      <c r="I11" s="9">
        <f>F11/500</f>
        <v>32.093</v>
      </c>
      <c r="J11" s="9">
        <f t="shared" si="0"/>
        <v>16.0465</v>
      </c>
      <c r="K11" s="9">
        <f t="shared" si="1"/>
        <v>9.627900000000004</v>
      </c>
    </row>
    <row r="12" spans="1:11" ht="64.5" customHeight="1">
      <c r="A12" s="7">
        <v>5</v>
      </c>
      <c r="B12" s="7" t="s">
        <v>9</v>
      </c>
      <c r="C12" s="7" t="s">
        <v>18</v>
      </c>
      <c r="D12" s="7" t="s">
        <v>10</v>
      </c>
      <c r="E12" s="7" t="s">
        <v>8</v>
      </c>
      <c r="F12" s="10">
        <v>22822</v>
      </c>
      <c r="G12" s="8">
        <f t="shared" si="2"/>
        <v>11411</v>
      </c>
      <c r="H12" s="8">
        <f t="shared" si="3"/>
        <v>6846.6</v>
      </c>
      <c r="I12" s="9">
        <f>F12/200</f>
        <v>114.11</v>
      </c>
      <c r="J12" s="9">
        <f t="shared" si="0"/>
        <v>57.055</v>
      </c>
      <c r="K12" s="9">
        <f t="shared" si="1"/>
        <v>34.233000000000004</v>
      </c>
    </row>
    <row r="13" spans="1:11" ht="54.75" customHeight="1">
      <c r="A13" s="12">
        <v>6</v>
      </c>
      <c r="B13" s="12" t="s">
        <v>11</v>
      </c>
      <c r="C13" s="12" t="s">
        <v>22</v>
      </c>
      <c r="D13" s="7" t="s">
        <v>23</v>
      </c>
      <c r="E13" s="7" t="s">
        <v>8</v>
      </c>
      <c r="F13" s="8">
        <v>28527</v>
      </c>
      <c r="G13" s="8">
        <f t="shared" si="2"/>
        <v>14263.5</v>
      </c>
      <c r="H13" s="8">
        <f t="shared" si="3"/>
        <v>8558.100000000002</v>
      </c>
      <c r="I13" s="9">
        <f>F13/400</f>
        <v>71.3175</v>
      </c>
      <c r="J13" s="9">
        <f t="shared" si="0"/>
        <v>35.65875</v>
      </c>
      <c r="K13" s="9">
        <f t="shared" si="1"/>
        <v>21.395250000000004</v>
      </c>
    </row>
    <row r="14" spans="1:11" ht="66.75" customHeight="1">
      <c r="A14" s="12">
        <v>7</v>
      </c>
      <c r="B14" s="12" t="s">
        <v>12</v>
      </c>
      <c r="C14" s="12" t="s">
        <v>22</v>
      </c>
      <c r="D14" s="7" t="s">
        <v>23</v>
      </c>
      <c r="E14" s="7" t="s">
        <v>8</v>
      </c>
      <c r="F14" s="8">
        <v>28527</v>
      </c>
      <c r="G14" s="8">
        <f t="shared" si="2"/>
        <v>14263.5</v>
      </c>
      <c r="H14" s="8">
        <f t="shared" si="3"/>
        <v>8558.100000000002</v>
      </c>
      <c r="I14" s="9">
        <f>F14/400</f>
        <v>71.3175</v>
      </c>
      <c r="J14" s="9">
        <f t="shared" si="0"/>
        <v>35.65875</v>
      </c>
      <c r="K14" s="9">
        <f t="shared" si="1"/>
        <v>21.395250000000004</v>
      </c>
    </row>
    <row r="15" spans="1:11" ht="39" customHeight="1">
      <c r="A15" s="12">
        <v>8</v>
      </c>
      <c r="B15" s="12" t="s">
        <v>13</v>
      </c>
      <c r="C15" s="12" t="s">
        <v>19</v>
      </c>
      <c r="D15" s="7" t="s">
        <v>24</v>
      </c>
      <c r="E15" s="7" t="s">
        <v>8</v>
      </c>
      <c r="F15" s="8">
        <v>24070</v>
      </c>
      <c r="G15" s="8">
        <f t="shared" si="2"/>
        <v>12035</v>
      </c>
      <c r="H15" s="8">
        <f t="shared" si="3"/>
        <v>7221</v>
      </c>
      <c r="I15" s="9">
        <f>F15/225</f>
        <v>106.97777777777777</v>
      </c>
      <c r="J15" s="9">
        <f t="shared" si="0"/>
        <v>53.48888888888889</v>
      </c>
      <c r="K15" s="9">
        <f t="shared" si="1"/>
        <v>32.093333333333334</v>
      </c>
    </row>
    <row r="16" spans="1:11" ht="25.5">
      <c r="A16" s="7">
        <v>9</v>
      </c>
      <c r="B16" s="7" t="s">
        <v>14</v>
      </c>
      <c r="C16" s="7" t="s">
        <v>20</v>
      </c>
      <c r="D16" s="7" t="s">
        <v>15</v>
      </c>
      <c r="E16" s="7" t="s">
        <v>30</v>
      </c>
      <c r="F16" s="10">
        <v>10484</v>
      </c>
      <c r="G16" s="8">
        <f t="shared" si="2"/>
        <v>5242</v>
      </c>
      <c r="H16" s="8">
        <f t="shared" si="3"/>
        <v>3145.2000000000007</v>
      </c>
      <c r="I16" s="9">
        <f>F16/60</f>
        <v>174.73333333333332</v>
      </c>
      <c r="J16" s="9">
        <f t="shared" si="0"/>
        <v>87.36666666666666</v>
      </c>
      <c r="K16" s="9">
        <f t="shared" si="1"/>
        <v>52.42</v>
      </c>
    </row>
    <row r="17" spans="1:11" ht="39" customHeight="1">
      <c r="A17" s="7">
        <v>10</v>
      </c>
      <c r="B17" s="7" t="s">
        <v>16</v>
      </c>
      <c r="C17" s="7" t="s">
        <v>25</v>
      </c>
      <c r="D17" s="7" t="s">
        <v>15</v>
      </c>
      <c r="E17" s="7" t="s">
        <v>8</v>
      </c>
      <c r="F17" s="10">
        <v>32093</v>
      </c>
      <c r="G17" s="8">
        <f t="shared" si="2"/>
        <v>16046.5</v>
      </c>
      <c r="H17" s="8">
        <f t="shared" si="3"/>
        <v>9627.900000000001</v>
      </c>
      <c r="I17" s="9">
        <f>F17/1000</f>
        <v>32.093</v>
      </c>
      <c r="J17" s="9">
        <f t="shared" si="0"/>
        <v>16.0465</v>
      </c>
      <c r="K17" s="9">
        <f t="shared" si="1"/>
        <v>9.627900000000004</v>
      </c>
    </row>
    <row r="18" spans="1:11" ht="38.25" customHeight="1">
      <c r="A18" s="7">
        <v>11</v>
      </c>
      <c r="B18" s="7" t="s">
        <v>14</v>
      </c>
      <c r="C18" s="7" t="s">
        <v>54</v>
      </c>
      <c r="D18" s="7" t="s">
        <v>53</v>
      </c>
      <c r="E18" s="7" t="s">
        <v>30</v>
      </c>
      <c r="F18" s="10">
        <v>8387</v>
      </c>
      <c r="G18" s="8">
        <f t="shared" si="2"/>
        <v>4193.5</v>
      </c>
      <c r="H18" s="8">
        <f t="shared" si="3"/>
        <v>2516.1000000000004</v>
      </c>
      <c r="I18" s="9">
        <f>F18/63</f>
        <v>133.12698412698413</v>
      </c>
      <c r="J18" s="9">
        <f t="shared" si="0"/>
        <v>66.56349206349206</v>
      </c>
      <c r="K18" s="9">
        <f t="shared" si="1"/>
        <v>39.938095238095244</v>
      </c>
    </row>
    <row r="19" spans="1:11" ht="43.5" customHeight="1">
      <c r="A19" s="7">
        <v>12</v>
      </c>
      <c r="B19" s="7" t="s">
        <v>41</v>
      </c>
      <c r="C19" s="7" t="s">
        <v>48</v>
      </c>
      <c r="D19" s="7" t="s">
        <v>42</v>
      </c>
      <c r="E19" s="7" t="s">
        <v>30</v>
      </c>
      <c r="F19" s="10">
        <f>F10/4</f>
        <v>3744.25</v>
      </c>
      <c r="G19" s="8">
        <f t="shared" si="2"/>
        <v>1872.125</v>
      </c>
      <c r="H19" s="8">
        <f t="shared" si="3"/>
        <v>1123.275</v>
      </c>
      <c r="I19" s="9">
        <f>F19/21</f>
        <v>178.29761904761904</v>
      </c>
      <c r="J19" s="9">
        <f t="shared" si="0"/>
        <v>89.14880952380952</v>
      </c>
      <c r="K19" s="9">
        <f t="shared" si="1"/>
        <v>53.489285714285714</v>
      </c>
    </row>
    <row r="20" spans="1:11" ht="42" customHeight="1">
      <c r="A20" s="7">
        <v>13</v>
      </c>
      <c r="B20" s="7" t="s">
        <v>43</v>
      </c>
      <c r="C20" s="7" t="s">
        <v>44</v>
      </c>
      <c r="D20" s="7" t="s">
        <v>15</v>
      </c>
      <c r="E20" s="7" t="s">
        <v>30</v>
      </c>
      <c r="F20" s="10">
        <v>16046.5</v>
      </c>
      <c r="G20" s="8">
        <f t="shared" si="2"/>
        <v>8023.25</v>
      </c>
      <c r="H20" s="8">
        <f t="shared" si="3"/>
        <v>4813.950000000001</v>
      </c>
      <c r="I20" s="9">
        <f>F20/450</f>
        <v>35.65888888888889</v>
      </c>
      <c r="J20" s="9">
        <f t="shared" si="0"/>
        <v>17.829444444444444</v>
      </c>
      <c r="K20" s="9">
        <f t="shared" si="1"/>
        <v>10.697666666666667</v>
      </c>
    </row>
    <row r="21" spans="1:11" ht="42" customHeight="1">
      <c r="A21" s="7">
        <v>14</v>
      </c>
      <c r="B21" s="7" t="s">
        <v>41</v>
      </c>
      <c r="C21" s="7" t="s">
        <v>45</v>
      </c>
      <c r="D21" s="7" t="s">
        <v>42</v>
      </c>
      <c r="E21" s="7" t="s">
        <v>30</v>
      </c>
      <c r="F21" s="10">
        <v>15840</v>
      </c>
      <c r="G21" s="8">
        <f t="shared" si="2"/>
        <v>7920</v>
      </c>
      <c r="H21" s="8">
        <f t="shared" si="3"/>
        <v>4752</v>
      </c>
      <c r="I21" s="9">
        <f>F21/120</f>
        <v>132</v>
      </c>
      <c r="J21" s="9">
        <f t="shared" si="0"/>
        <v>66</v>
      </c>
      <c r="K21" s="9">
        <f t="shared" si="1"/>
        <v>39.60000000000001</v>
      </c>
    </row>
    <row r="22" spans="1:11" ht="40.5" customHeight="1">
      <c r="A22" s="7">
        <v>15</v>
      </c>
      <c r="B22" s="7" t="s">
        <v>41</v>
      </c>
      <c r="C22" s="7" t="s">
        <v>46</v>
      </c>
      <c r="D22" s="7" t="s">
        <v>42</v>
      </c>
      <c r="E22" s="7" t="s">
        <v>30</v>
      </c>
      <c r="F22" s="10">
        <v>3744</v>
      </c>
      <c r="G22" s="8">
        <f t="shared" si="2"/>
        <v>1872</v>
      </c>
      <c r="H22" s="8">
        <f t="shared" si="3"/>
        <v>1123.2000000000003</v>
      </c>
      <c r="I22" s="9">
        <f>F22/24</f>
        <v>156</v>
      </c>
      <c r="J22" s="9">
        <f t="shared" si="0"/>
        <v>78</v>
      </c>
      <c r="K22" s="9">
        <f t="shared" si="1"/>
        <v>46.80000000000001</v>
      </c>
    </row>
    <row r="23" spans="1:11" ht="41.25" customHeight="1">
      <c r="A23" s="7">
        <v>16</v>
      </c>
      <c r="B23" s="7" t="s">
        <v>41</v>
      </c>
      <c r="C23" s="7" t="s">
        <v>46</v>
      </c>
      <c r="D23" s="7" t="s">
        <v>42</v>
      </c>
      <c r="E23" s="7" t="s">
        <v>30</v>
      </c>
      <c r="F23" s="10">
        <v>3744</v>
      </c>
      <c r="G23" s="8">
        <f t="shared" si="2"/>
        <v>1872</v>
      </c>
      <c r="H23" s="8">
        <f t="shared" si="3"/>
        <v>1123.2000000000003</v>
      </c>
      <c r="I23" s="9">
        <f>F23/24</f>
        <v>156</v>
      </c>
      <c r="J23" s="9">
        <f t="shared" si="0"/>
        <v>78</v>
      </c>
      <c r="K23" s="9">
        <f t="shared" si="1"/>
        <v>46.80000000000001</v>
      </c>
    </row>
    <row r="24" spans="1:11" ht="40.5" customHeight="1">
      <c r="A24" s="7">
        <v>17</v>
      </c>
      <c r="B24" s="7" t="s">
        <v>41</v>
      </c>
      <c r="C24" s="7" t="s">
        <v>46</v>
      </c>
      <c r="D24" s="7" t="s">
        <v>42</v>
      </c>
      <c r="E24" s="7" t="s">
        <v>30</v>
      </c>
      <c r="F24" s="10">
        <v>3744</v>
      </c>
      <c r="G24" s="8">
        <f t="shared" si="2"/>
        <v>1872</v>
      </c>
      <c r="H24" s="8">
        <f t="shared" si="3"/>
        <v>1123.2000000000003</v>
      </c>
      <c r="I24" s="9">
        <f>F24/24</f>
        <v>156</v>
      </c>
      <c r="J24" s="9">
        <f t="shared" si="0"/>
        <v>78</v>
      </c>
      <c r="K24" s="9">
        <f t="shared" si="1"/>
        <v>46.80000000000001</v>
      </c>
    </row>
    <row r="25" spans="1:11" ht="40.5" customHeight="1">
      <c r="A25" s="5">
        <v>18</v>
      </c>
      <c r="B25" s="7" t="s">
        <v>41</v>
      </c>
      <c r="C25" s="3" t="s">
        <v>47</v>
      </c>
      <c r="D25" s="7" t="s">
        <v>42</v>
      </c>
      <c r="E25" s="7" t="s">
        <v>30</v>
      </c>
      <c r="F25" s="5">
        <v>9240</v>
      </c>
      <c r="G25" s="8">
        <f t="shared" si="2"/>
        <v>4620</v>
      </c>
      <c r="H25" s="8">
        <f t="shared" si="3"/>
        <v>2772</v>
      </c>
      <c r="I25" s="9">
        <f>F25/70</f>
        <v>132</v>
      </c>
      <c r="J25" s="9">
        <f>(I25-(I25*0.5))</f>
        <v>66</v>
      </c>
      <c r="K25" s="9">
        <f t="shared" si="1"/>
        <v>39.60000000000001</v>
      </c>
    </row>
    <row r="26" spans="1:11" ht="104.25" customHeight="1">
      <c r="A26" s="37" t="s">
        <v>38</v>
      </c>
      <c r="B26" s="39"/>
      <c r="C26" s="39"/>
      <c r="D26" s="39"/>
      <c r="E26" s="39"/>
      <c r="F26" s="39"/>
      <c r="G26" s="39"/>
      <c r="H26" s="39"/>
      <c r="I26" s="39"/>
      <c r="J26" s="39"/>
      <c r="K26" s="39"/>
    </row>
    <row r="27" spans="1:11" ht="15.75">
      <c r="A27" s="40" t="s">
        <v>40</v>
      </c>
      <c r="B27" s="40"/>
      <c r="C27" s="40"/>
      <c r="D27" s="40"/>
      <c r="E27" s="40"/>
      <c r="F27" s="40"/>
      <c r="G27" s="40"/>
      <c r="H27" s="40"/>
      <c r="I27" s="39"/>
      <c r="J27" s="39"/>
      <c r="K27" s="39"/>
    </row>
  </sheetData>
  <sheetProtection/>
  <mergeCells count="5">
    <mergeCell ref="A2:K2"/>
    <mergeCell ref="A4:K4"/>
    <mergeCell ref="A26:K26"/>
    <mergeCell ref="A27:K27"/>
    <mergeCell ref="E1:K1"/>
  </mergeCells>
  <printOptions/>
  <pageMargins left="0.25" right="0.1968503937007874" top="0.3937007874015748" bottom="0.3937007874015748" header="0.31496062992125984" footer="0.2362204724409449"/>
  <pageSetup fitToHeight="1" fitToWidth="1" horizontalDpi="180" verticalDpi="18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tabSelected="1" zoomScalePageLayoutView="0" workbookViewId="0" topLeftCell="A1">
      <selection activeCell="B8" sqref="B8"/>
    </sheetView>
  </sheetViews>
  <sheetFormatPr defaultColWidth="9.140625" defaultRowHeight="15"/>
  <cols>
    <col min="1" max="1" width="9.140625" style="17" customWidth="1"/>
    <col min="2" max="2" width="48.00390625" style="17" customWidth="1"/>
    <col min="3" max="3" width="26.7109375" style="17" customWidth="1"/>
    <col min="4" max="4" width="26.8515625" style="17" customWidth="1"/>
    <col min="5" max="5" width="12.00390625" style="17" customWidth="1"/>
    <col min="6" max="6" width="17.28125" style="17" customWidth="1"/>
    <col min="7" max="7" width="8.421875" style="17" customWidth="1"/>
    <col min="8" max="8" width="9.00390625" style="17" customWidth="1"/>
    <col min="9" max="9" width="8.28125" style="1" customWidth="1"/>
    <col min="10" max="10" width="7.7109375" style="0" customWidth="1"/>
    <col min="11" max="11" width="7.57421875" style="0" customWidth="1"/>
  </cols>
  <sheetData>
    <row r="1" spans="5:11" ht="58.5" customHeight="1">
      <c r="E1" s="46" t="s">
        <v>89</v>
      </c>
      <c r="F1" s="47"/>
      <c r="G1" s="47"/>
      <c r="H1" s="47"/>
      <c r="I1" s="47"/>
      <c r="J1" s="47"/>
      <c r="K1" s="47"/>
    </row>
    <row r="2" spans="1:11" ht="16.5" customHeight="1">
      <c r="A2" s="48" t="s">
        <v>34</v>
      </c>
      <c r="B2" s="48"/>
      <c r="C2" s="48"/>
      <c r="D2" s="48"/>
      <c r="E2" s="48"/>
      <c r="F2" s="48"/>
      <c r="G2" s="48"/>
      <c r="H2" s="48"/>
      <c r="I2" s="49"/>
      <c r="J2" s="49"/>
      <c r="K2" s="49"/>
    </row>
    <row r="4" spans="1:11" ht="63" customHeight="1">
      <c r="A4" s="42" t="s">
        <v>56</v>
      </c>
      <c r="B4" s="44" t="s">
        <v>0</v>
      </c>
      <c r="C4" s="44" t="s">
        <v>39</v>
      </c>
      <c r="D4" s="44" t="s">
        <v>1</v>
      </c>
      <c r="E4" s="42" t="s">
        <v>2</v>
      </c>
      <c r="F4" s="52" t="s">
        <v>61</v>
      </c>
      <c r="G4" s="53"/>
      <c r="H4" s="54"/>
      <c r="I4" s="50"/>
      <c r="J4" s="51"/>
      <c r="K4" s="51"/>
    </row>
    <row r="5" spans="1:11" ht="21" customHeight="1">
      <c r="A5" s="45"/>
      <c r="B5" s="45"/>
      <c r="C5" s="45"/>
      <c r="D5" s="45"/>
      <c r="E5" s="43"/>
      <c r="F5" s="28" t="s">
        <v>51</v>
      </c>
      <c r="G5" s="18">
        <v>-0.5</v>
      </c>
      <c r="H5" s="18">
        <v>-0.7</v>
      </c>
      <c r="I5" s="28"/>
      <c r="J5" s="18"/>
      <c r="K5" s="18"/>
    </row>
    <row r="6" spans="1:11" ht="12" customHeight="1">
      <c r="A6" s="3">
        <v>1</v>
      </c>
      <c r="B6" s="3">
        <v>2</v>
      </c>
      <c r="C6" s="3">
        <v>3</v>
      </c>
      <c r="D6" s="3">
        <v>5</v>
      </c>
      <c r="E6" s="3">
        <v>6</v>
      </c>
      <c r="F6" s="15">
        <v>7</v>
      </c>
      <c r="G6" s="13">
        <v>8</v>
      </c>
      <c r="H6" s="19">
        <v>9</v>
      </c>
      <c r="I6" s="8"/>
      <c r="J6" s="14"/>
      <c r="K6" s="14"/>
    </row>
    <row r="7" spans="1:11" s="25" customFormat="1" ht="16.5" customHeight="1">
      <c r="A7" s="20" t="s">
        <v>65</v>
      </c>
      <c r="B7" s="20" t="s">
        <v>62</v>
      </c>
      <c r="C7" s="20"/>
      <c r="D7" s="20"/>
      <c r="E7" s="20"/>
      <c r="F7" s="21"/>
      <c r="G7" s="22"/>
      <c r="H7" s="22"/>
      <c r="I7" s="23"/>
      <c r="J7" s="24"/>
      <c r="K7" s="24"/>
    </row>
    <row r="8" spans="1:11" ht="35.25" customHeight="1">
      <c r="A8" s="7">
        <v>1</v>
      </c>
      <c r="B8" s="7" t="s">
        <v>94</v>
      </c>
      <c r="C8" s="7" t="s">
        <v>58</v>
      </c>
      <c r="D8" s="7" t="s">
        <v>57</v>
      </c>
      <c r="E8" s="7" t="s">
        <v>30</v>
      </c>
      <c r="F8" s="10">
        <v>3744</v>
      </c>
      <c r="G8" s="19">
        <f>(F8-(F8*0.5))</f>
        <v>1872</v>
      </c>
      <c r="H8" s="19">
        <f>(F8-(F8*0.7))</f>
        <v>1123.2000000000003</v>
      </c>
      <c r="I8" s="9"/>
      <c r="J8" s="11"/>
      <c r="K8" s="11"/>
    </row>
    <row r="9" spans="1:11" ht="35.25" customHeight="1">
      <c r="A9" s="7">
        <v>2</v>
      </c>
      <c r="B9" s="7" t="s">
        <v>76</v>
      </c>
      <c r="C9" s="7" t="s">
        <v>85</v>
      </c>
      <c r="D9" s="7" t="s">
        <v>57</v>
      </c>
      <c r="E9" s="7" t="s">
        <v>30</v>
      </c>
      <c r="F9" s="10">
        <v>3744</v>
      </c>
      <c r="G9" s="19">
        <f>(F9-(F9*0.5))</f>
        <v>1872</v>
      </c>
      <c r="H9" s="19">
        <f>(F9-(F9*0.7))</f>
        <v>1123.2000000000003</v>
      </c>
      <c r="I9" s="9"/>
      <c r="J9" s="11"/>
      <c r="K9" s="11"/>
    </row>
    <row r="10" spans="1:11" ht="33.75" customHeight="1">
      <c r="A10" s="5">
        <v>3</v>
      </c>
      <c r="B10" s="7" t="s">
        <v>71</v>
      </c>
      <c r="C10" s="3" t="s">
        <v>63</v>
      </c>
      <c r="D10" s="7" t="s">
        <v>57</v>
      </c>
      <c r="E10" s="7" t="s">
        <v>30</v>
      </c>
      <c r="F10" s="5">
        <v>9240</v>
      </c>
      <c r="G10" s="19">
        <f>(F10-(F10*0.5))</f>
        <v>4620</v>
      </c>
      <c r="H10" s="19">
        <f>(F10-(F10*0.7))</f>
        <v>2772</v>
      </c>
      <c r="I10" s="9"/>
      <c r="J10" s="11"/>
      <c r="K10" s="11"/>
    </row>
    <row r="11" spans="1:11" s="25" customFormat="1" ht="16.5" customHeight="1">
      <c r="A11" s="26" t="s">
        <v>66</v>
      </c>
      <c r="B11" s="20" t="s">
        <v>64</v>
      </c>
      <c r="C11" s="27"/>
      <c r="D11" s="20"/>
      <c r="E11" s="20"/>
      <c r="F11" s="26"/>
      <c r="G11" s="22"/>
      <c r="H11" s="22"/>
      <c r="I11" s="23"/>
      <c r="J11" s="24"/>
      <c r="K11" s="24"/>
    </row>
    <row r="12" spans="1:11" ht="32.25" customHeight="1">
      <c r="A12" s="7">
        <v>8</v>
      </c>
      <c r="B12" s="7" t="s">
        <v>88</v>
      </c>
      <c r="C12" s="7" t="s">
        <v>58</v>
      </c>
      <c r="D12" s="7" t="s">
        <v>57</v>
      </c>
      <c r="E12" s="7" t="s">
        <v>30</v>
      </c>
      <c r="F12" s="10">
        <v>3744</v>
      </c>
      <c r="G12" s="19">
        <f>(F12-(F12*0.5))</f>
        <v>1872</v>
      </c>
      <c r="H12" s="19">
        <f>(F12-(F12*0.7))</f>
        <v>1123.2000000000003</v>
      </c>
      <c r="I12" s="9"/>
      <c r="J12" s="11"/>
      <c r="K12" s="11"/>
    </row>
    <row r="13" spans="1:11" ht="32.25" customHeight="1">
      <c r="A13" s="7">
        <v>9</v>
      </c>
      <c r="B13" s="7" t="s">
        <v>83</v>
      </c>
      <c r="C13" s="7" t="s">
        <v>85</v>
      </c>
      <c r="D13" s="7" t="s">
        <v>57</v>
      </c>
      <c r="E13" s="7" t="s">
        <v>30</v>
      </c>
      <c r="F13" s="10">
        <v>3744</v>
      </c>
      <c r="G13" s="19">
        <f>(F13-(F13*0.5))</f>
        <v>1872</v>
      </c>
      <c r="H13" s="19">
        <f>(F13-(F13*0.7))</f>
        <v>1123.2000000000003</v>
      </c>
      <c r="I13" s="9"/>
      <c r="J13" s="11"/>
      <c r="K13" s="11"/>
    </row>
    <row r="14" spans="1:11" ht="32.25" customHeight="1">
      <c r="A14" s="30">
        <v>10</v>
      </c>
      <c r="B14" s="30" t="s">
        <v>60</v>
      </c>
      <c r="C14" s="7" t="s">
        <v>59</v>
      </c>
      <c r="D14" s="30" t="s">
        <v>57</v>
      </c>
      <c r="E14" s="30" t="s">
        <v>30</v>
      </c>
      <c r="F14" s="31">
        <v>3744</v>
      </c>
      <c r="G14" s="19">
        <f>(F14-(F14*0.5))</f>
        <v>1872</v>
      </c>
      <c r="H14" s="19">
        <f>(F14-(F14*0.7))</f>
        <v>1123.2000000000003</v>
      </c>
      <c r="I14" s="9"/>
      <c r="J14" s="11"/>
      <c r="K14" s="11"/>
    </row>
    <row r="15" spans="1:11" ht="34.5" customHeight="1">
      <c r="A15" s="7">
        <v>11</v>
      </c>
      <c r="B15" s="7" t="s">
        <v>71</v>
      </c>
      <c r="C15" s="7" t="s">
        <v>72</v>
      </c>
      <c r="D15" s="7" t="s">
        <v>57</v>
      </c>
      <c r="E15" s="7" t="s">
        <v>30</v>
      </c>
      <c r="F15" s="5">
        <v>9240</v>
      </c>
      <c r="G15" s="19">
        <f>(F15-(F15*0.5))</f>
        <v>4620</v>
      </c>
      <c r="H15" s="19">
        <f>(F15-(F15*0.7))</f>
        <v>2772</v>
      </c>
      <c r="I15" s="9"/>
      <c r="J15" s="11"/>
      <c r="K15" s="11"/>
    </row>
    <row r="16" spans="1:11" ht="33.75" customHeight="1">
      <c r="A16" s="7">
        <v>12</v>
      </c>
      <c r="B16" s="7" t="s">
        <v>71</v>
      </c>
      <c r="C16" s="7" t="s">
        <v>73</v>
      </c>
      <c r="D16" s="7" t="s">
        <v>57</v>
      </c>
      <c r="E16" s="7" t="s">
        <v>30</v>
      </c>
      <c r="F16" s="10">
        <v>15840</v>
      </c>
      <c r="G16" s="19">
        <f>(F16-(F16*0.5))</f>
        <v>7920</v>
      </c>
      <c r="H16" s="19">
        <f>(F16-(F16*0.7))</f>
        <v>4752</v>
      </c>
      <c r="I16" s="9"/>
      <c r="J16" s="11"/>
      <c r="K16" s="11"/>
    </row>
    <row r="17" spans="1:11" s="25" customFormat="1" ht="16.5" customHeight="1">
      <c r="A17" s="26" t="s">
        <v>67</v>
      </c>
      <c r="B17" s="20" t="s">
        <v>68</v>
      </c>
      <c r="C17" s="27"/>
      <c r="D17" s="20"/>
      <c r="E17" s="20"/>
      <c r="F17" s="26"/>
      <c r="G17" s="22"/>
      <c r="H17" s="22"/>
      <c r="I17" s="23"/>
      <c r="J17" s="24"/>
      <c r="K17" s="24"/>
    </row>
    <row r="18" spans="1:11" ht="32.25" customHeight="1">
      <c r="A18" s="7">
        <v>13</v>
      </c>
      <c r="B18" s="7" t="s">
        <v>60</v>
      </c>
      <c r="C18" s="7" t="s">
        <v>58</v>
      </c>
      <c r="D18" s="7" t="s">
        <v>57</v>
      </c>
      <c r="E18" s="7" t="s">
        <v>30</v>
      </c>
      <c r="F18" s="10">
        <v>3744</v>
      </c>
      <c r="G18" s="19">
        <f>(F18-(F18*0.5))</f>
        <v>1872</v>
      </c>
      <c r="H18" s="19">
        <f>(F18-(F18*0.7))</f>
        <v>1123.2000000000003</v>
      </c>
      <c r="I18" s="9"/>
      <c r="J18" s="11"/>
      <c r="K18" s="11"/>
    </row>
    <row r="19" spans="1:11" ht="31.5" customHeight="1">
      <c r="A19" s="5">
        <v>14</v>
      </c>
      <c r="B19" s="7" t="s">
        <v>71</v>
      </c>
      <c r="C19" s="29" t="s">
        <v>72</v>
      </c>
      <c r="D19" s="7" t="s">
        <v>57</v>
      </c>
      <c r="E19" s="7" t="s">
        <v>30</v>
      </c>
      <c r="F19" s="5">
        <v>9240</v>
      </c>
      <c r="G19" s="19">
        <f>(F19-(F19*0.5))</f>
        <v>4620</v>
      </c>
      <c r="H19" s="19">
        <f>(F19-(F19*0.7))</f>
        <v>2772</v>
      </c>
      <c r="I19" s="9"/>
      <c r="J19" s="11"/>
      <c r="K19" s="11"/>
    </row>
    <row r="20" spans="1:11" s="25" customFormat="1" ht="16.5" customHeight="1">
      <c r="A20" s="26" t="s">
        <v>69</v>
      </c>
      <c r="B20" s="20" t="s">
        <v>70</v>
      </c>
      <c r="C20" s="27"/>
      <c r="D20" s="20"/>
      <c r="E20" s="20"/>
      <c r="F20" s="26"/>
      <c r="G20" s="22"/>
      <c r="H20" s="22"/>
      <c r="I20" s="23"/>
      <c r="J20" s="24"/>
      <c r="K20" s="24"/>
    </row>
    <row r="21" spans="1:11" ht="32.25" customHeight="1">
      <c r="A21" s="7">
        <v>15</v>
      </c>
      <c r="B21" s="7" t="s">
        <v>84</v>
      </c>
      <c r="C21" s="7" t="s">
        <v>58</v>
      </c>
      <c r="D21" s="7" t="s">
        <v>86</v>
      </c>
      <c r="E21" s="7" t="s">
        <v>30</v>
      </c>
      <c r="F21" s="10">
        <v>3744</v>
      </c>
      <c r="G21" s="19">
        <f>(F21-(F21*0.5))</f>
        <v>1872</v>
      </c>
      <c r="H21" s="19">
        <f>(F21-(F21*0.7))</f>
        <v>1123.2000000000003</v>
      </c>
      <c r="I21" s="9"/>
      <c r="J21" s="11"/>
      <c r="K21" s="11"/>
    </row>
    <row r="22" spans="1:11" ht="32.25" customHeight="1">
      <c r="A22" s="7">
        <v>16</v>
      </c>
      <c r="B22" s="7" t="s">
        <v>78</v>
      </c>
      <c r="C22" s="7" t="s">
        <v>85</v>
      </c>
      <c r="D22" s="7" t="s">
        <v>86</v>
      </c>
      <c r="E22" s="7" t="s">
        <v>30</v>
      </c>
      <c r="F22" s="10">
        <v>3744</v>
      </c>
      <c r="G22" s="19">
        <f>(F22-(F22*0.5))</f>
        <v>1872</v>
      </c>
      <c r="H22" s="19">
        <f>(F22-(F22*0.7))</f>
        <v>1123.2000000000003</v>
      </c>
      <c r="I22" s="9"/>
      <c r="J22" s="11"/>
      <c r="K22" s="11"/>
    </row>
    <row r="23" spans="1:11" ht="31.5" customHeight="1">
      <c r="A23" s="5">
        <v>17</v>
      </c>
      <c r="B23" s="7" t="s">
        <v>71</v>
      </c>
      <c r="C23" s="29" t="s">
        <v>72</v>
      </c>
      <c r="D23" s="7" t="s">
        <v>86</v>
      </c>
      <c r="E23" s="7" t="s">
        <v>30</v>
      </c>
      <c r="F23" s="5">
        <v>9240</v>
      </c>
      <c r="G23" s="19">
        <f>(F23-(F23*0.5))</f>
        <v>4620</v>
      </c>
      <c r="H23" s="19">
        <f>(F23-(F23*0.7))</f>
        <v>2772</v>
      </c>
      <c r="I23" s="9"/>
      <c r="J23" s="11"/>
      <c r="K23" s="11"/>
    </row>
    <row r="24" spans="1:11" s="25" customFormat="1" ht="16.5" customHeight="1">
      <c r="A24" s="26" t="s">
        <v>74</v>
      </c>
      <c r="B24" s="20" t="s">
        <v>79</v>
      </c>
      <c r="C24" s="27"/>
      <c r="D24" s="20"/>
      <c r="E24" s="20"/>
      <c r="F24" s="26"/>
      <c r="G24" s="22"/>
      <c r="H24" s="22"/>
      <c r="I24" s="23"/>
      <c r="J24" s="24"/>
      <c r="K24" s="24"/>
    </row>
    <row r="25" spans="1:11" ht="31.5" customHeight="1">
      <c r="A25" s="5">
        <v>18</v>
      </c>
      <c r="B25" s="7" t="s">
        <v>71</v>
      </c>
      <c r="C25" s="34" t="s">
        <v>80</v>
      </c>
      <c r="D25" s="7" t="s">
        <v>87</v>
      </c>
      <c r="E25" s="7" t="s">
        <v>30</v>
      </c>
      <c r="F25" s="5">
        <v>9240</v>
      </c>
      <c r="G25" s="19">
        <f>(F25-(F25*0.5))</f>
        <v>4620</v>
      </c>
      <c r="H25" s="19">
        <f>(F25-(F25*0.7))</f>
        <v>2772</v>
      </c>
      <c r="I25" s="9"/>
      <c r="J25" s="11"/>
      <c r="K25" s="11"/>
    </row>
    <row r="26" spans="1:11" s="25" customFormat="1" ht="16.5" customHeight="1">
      <c r="A26" s="26" t="s">
        <v>91</v>
      </c>
      <c r="B26" s="20" t="s">
        <v>92</v>
      </c>
      <c r="C26" s="27"/>
      <c r="D26" s="20"/>
      <c r="E26" s="20"/>
      <c r="F26" s="26"/>
      <c r="G26" s="22"/>
      <c r="H26" s="22"/>
      <c r="I26" s="23"/>
      <c r="J26" s="24"/>
      <c r="K26" s="24"/>
    </row>
    <row r="27" spans="1:11" ht="32.25" customHeight="1">
      <c r="A27" s="7">
        <v>19</v>
      </c>
      <c r="B27" s="7" t="s">
        <v>77</v>
      </c>
      <c r="C27" s="7" t="s">
        <v>58</v>
      </c>
      <c r="D27" s="7" t="s">
        <v>57</v>
      </c>
      <c r="E27" s="7" t="s">
        <v>30</v>
      </c>
      <c r="F27" s="10">
        <v>3744</v>
      </c>
      <c r="G27" s="19">
        <f>(F27-(F27*0.5))</f>
        <v>1872</v>
      </c>
      <c r="H27" s="19">
        <f>(F27-(F27*0.7))</f>
        <v>1123.2000000000003</v>
      </c>
      <c r="I27" s="9"/>
      <c r="J27" s="11"/>
      <c r="K27" s="11"/>
    </row>
    <row r="28" spans="1:11" ht="31.5" customHeight="1">
      <c r="A28" s="5">
        <v>20</v>
      </c>
      <c r="B28" s="7" t="s">
        <v>71</v>
      </c>
      <c r="C28" s="32" t="s">
        <v>80</v>
      </c>
      <c r="D28" s="7" t="s">
        <v>57</v>
      </c>
      <c r="E28" s="7" t="s">
        <v>30</v>
      </c>
      <c r="F28" s="5">
        <v>9240</v>
      </c>
      <c r="G28" s="19">
        <f>(F28-(F28*0.5))</f>
        <v>4620</v>
      </c>
      <c r="H28" s="19">
        <f>(F28-(F28*0.7))</f>
        <v>2772</v>
      </c>
      <c r="I28" s="9"/>
      <c r="J28" s="11"/>
      <c r="K28" s="11"/>
    </row>
    <row r="29" spans="1:11" ht="33.75" customHeight="1">
      <c r="A29" s="37" t="s">
        <v>90</v>
      </c>
      <c r="B29" s="37"/>
      <c r="C29" s="37"/>
      <c r="D29" s="37"/>
      <c r="E29" s="37"/>
      <c r="F29" s="37"/>
      <c r="G29" s="37"/>
      <c r="H29" s="37"/>
      <c r="I29" s="38"/>
      <c r="J29" s="38"/>
      <c r="K29" s="38"/>
    </row>
    <row r="30" spans="1:11" ht="63.75" customHeight="1">
      <c r="A30" s="37" t="s">
        <v>75</v>
      </c>
      <c r="B30" s="39"/>
      <c r="C30" s="39"/>
      <c r="D30" s="39"/>
      <c r="E30" s="39"/>
      <c r="F30" s="39"/>
      <c r="G30" s="39"/>
      <c r="H30" s="39"/>
      <c r="I30" s="39"/>
      <c r="J30" s="39"/>
      <c r="K30" s="39"/>
    </row>
    <row r="31" spans="1:11" ht="15.75">
      <c r="A31" s="40" t="s">
        <v>81</v>
      </c>
      <c r="B31" s="40"/>
      <c r="C31" s="40"/>
      <c r="D31" s="40"/>
      <c r="E31" s="40"/>
      <c r="F31" s="40"/>
      <c r="G31" s="40"/>
      <c r="H31" s="40"/>
      <c r="I31" s="39"/>
      <c r="J31" s="39"/>
      <c r="K31" s="39"/>
    </row>
    <row r="32" spans="1:11" ht="15.75">
      <c r="A32" s="40" t="s">
        <v>82</v>
      </c>
      <c r="B32" s="40"/>
      <c r="C32" s="40"/>
      <c r="D32" s="40"/>
      <c r="E32" s="40"/>
      <c r="F32" s="40"/>
      <c r="G32" s="40"/>
      <c r="H32" s="40"/>
      <c r="I32" s="39"/>
      <c r="J32" s="39"/>
      <c r="K32" s="39"/>
    </row>
    <row r="39" ht="15.75">
      <c r="H39" s="33" t="s">
        <v>93</v>
      </c>
    </row>
  </sheetData>
  <sheetProtection/>
  <mergeCells count="13">
    <mergeCell ref="E1:K1"/>
    <mergeCell ref="A2:K2"/>
    <mergeCell ref="A32:K32"/>
    <mergeCell ref="A29:K29"/>
    <mergeCell ref="A31:K31"/>
    <mergeCell ref="I4:K4"/>
    <mergeCell ref="F4:H4"/>
    <mergeCell ref="A30:K30"/>
    <mergeCell ref="E4:E5"/>
    <mergeCell ref="D4:D5"/>
    <mergeCell ref="C4:C5"/>
    <mergeCell ref="B4:B5"/>
    <mergeCell ref="A4:A5"/>
  </mergeCells>
  <printOptions/>
  <pageMargins left="0.25" right="0.1968503937007874" top="0.3937007874015748" bottom="0.3937007874015748" header="0.31496062992125984" footer="0.2362204724409449"/>
  <pageSetup fitToHeight="1" fitToWidth="1" horizontalDpi="180" verticalDpi="18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2:K2"/>
  <sheetViews>
    <sheetView zoomScalePageLayoutView="0" workbookViewId="0" topLeftCell="A4">
      <selection activeCell="P11" sqref="P11"/>
    </sheetView>
  </sheetViews>
  <sheetFormatPr defaultColWidth="9.140625" defaultRowHeight="15"/>
  <sheetData>
    <row r="2" spans="1:11" s="2" customFormat="1" ht="45" customHeight="1">
      <c r="A2" s="55" t="s">
        <v>50</v>
      </c>
      <c r="B2" s="55"/>
      <c r="C2" s="55"/>
      <c r="D2" s="55"/>
      <c r="E2" s="55"/>
      <c r="F2" s="55"/>
      <c r="G2" s="55"/>
      <c r="H2" s="55"/>
      <c r="I2" s="55"/>
      <c r="J2" s="55"/>
      <c r="K2" s="55"/>
    </row>
    <row r="3" s="2" customFormat="1" ht="45" customHeight="1"/>
    <row r="4" s="2" customFormat="1" ht="15"/>
    <row r="5" s="2" customFormat="1" ht="15"/>
    <row r="6" s="2" customFormat="1" ht="15"/>
    <row r="7" s="2" customFormat="1" ht="15"/>
    <row r="8" s="2" customFormat="1" ht="15"/>
    <row r="9" s="2" customFormat="1" ht="15"/>
    <row r="10" s="2" customFormat="1" ht="31.5" customHeight="1"/>
    <row r="11" s="2" customFormat="1" ht="15"/>
    <row r="12" s="2" customFormat="1" ht="110.25" customHeight="1"/>
    <row r="13" s="2" customFormat="1" ht="15"/>
    <row r="14" s="2" customFormat="1" ht="15"/>
    <row r="15" s="2" customFormat="1" ht="15"/>
    <row r="16" s="2" customFormat="1" ht="15"/>
    <row r="17" s="2" customFormat="1" ht="15"/>
    <row r="18" s="2" customFormat="1" ht="15"/>
    <row r="19" s="2" customFormat="1" ht="15"/>
    <row r="20" s="2" customFormat="1" ht="31.5" customHeight="1"/>
    <row r="21" s="2" customFormat="1" ht="15"/>
    <row r="22" s="2" customFormat="1" ht="31.5" customHeight="1"/>
    <row r="23" s="2" customFormat="1" ht="15"/>
    <row r="24" s="2" customFormat="1" ht="31.5" customHeight="1"/>
    <row r="25" s="2" customFormat="1" ht="15"/>
    <row r="26" s="2" customFormat="1" ht="15.75" customHeight="1"/>
    <row r="27" s="2" customFormat="1" ht="15"/>
    <row r="28" s="2" customFormat="1" ht="15"/>
    <row r="29" s="2" customFormat="1" ht="31.5" customHeight="1"/>
    <row r="30" s="2" customFormat="1" ht="15"/>
    <row r="31" s="2" customFormat="1" ht="15"/>
    <row r="32" s="2" customFormat="1" ht="15"/>
    <row r="33" s="2" customFormat="1" ht="15"/>
    <row r="34" s="2" customFormat="1" ht="15"/>
    <row r="35" s="2" customFormat="1" ht="15"/>
    <row r="36" s="2" customFormat="1" ht="15"/>
    <row r="37" s="2" customFormat="1" ht="15"/>
    <row r="38" s="2" customFormat="1" ht="15"/>
    <row r="39" s="2" customFormat="1" ht="15"/>
    <row r="40" s="2" customFormat="1" ht="15"/>
    <row r="41" s="2" customFormat="1" ht="15"/>
    <row r="42" s="2" customFormat="1" ht="15"/>
    <row r="43" s="2" customFormat="1" ht="15"/>
  </sheetData>
  <sheetProtection/>
  <mergeCells count="1">
    <mergeCell ref="A2:K2"/>
  </mergeCells>
  <printOptions/>
  <pageMargins left="0.7086614173228347" right="0.7086614173228347" top="0.7480314960629921" bottom="0.7480314960629921" header="0.31496062992125984" footer="0.31496062992125984"/>
  <pageSetup fitToHeight="1" fitToWidth="1" horizontalDpi="180" verticalDpi="18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C7" sqref="C7"/>
    </sheetView>
  </sheetViews>
  <sheetFormatPr defaultColWidth="9.140625" defaultRowHeight="15"/>
  <sheetData/>
  <sheetProtection/>
  <printOptions/>
  <pageMargins left="0.7" right="0.7" top="0.75" bottom="0.75" header="0.3" footer="0.3"/>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2021-04-06T10:08:50Z</dcterms:modified>
  <cp:category/>
  <cp:version/>
  <cp:contentType/>
  <cp:contentStatus/>
</cp:coreProperties>
</file>