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84" yWindow="660" windowWidth="15576" windowHeight="8460"/>
  </bookViews>
  <sheets>
    <sheet name="Форма К-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К-2'!$A$11:$J$190</definedName>
    <definedName name="_xlnm.Print_Titles" localSheetId="0">'Форма К-2'!$9:$11</definedName>
  </definedNames>
  <calcPr calcId="125725"/>
</workbook>
</file>

<file path=xl/calcChain.xml><?xml version="1.0" encoding="utf-8"?>
<calcChain xmlns="http://schemas.openxmlformats.org/spreadsheetml/2006/main">
  <c r="D165" i="1"/>
  <c r="J165" l="1"/>
  <c r="J180"/>
  <c r="J104"/>
  <c r="E106"/>
  <c r="G106"/>
  <c r="J88"/>
  <c r="J127"/>
  <c r="J123"/>
  <c r="J122" s="1"/>
  <c r="J108"/>
  <c r="H139"/>
  <c r="H45"/>
  <c r="C88"/>
  <c r="J133"/>
  <c r="F133"/>
  <c r="D133"/>
  <c r="C133"/>
  <c r="E129"/>
  <c r="C123"/>
  <c r="F52" l="1"/>
  <c r="J135" l="1"/>
  <c r="F135"/>
  <c r="D135"/>
  <c r="C135"/>
  <c r="F127"/>
  <c r="D123"/>
  <c r="D122" s="1"/>
  <c r="F123"/>
  <c r="F122" s="1"/>
  <c r="J120"/>
  <c r="F120"/>
  <c r="D120"/>
  <c r="F108"/>
  <c r="F104" s="1"/>
  <c r="F88"/>
  <c r="F58"/>
  <c r="F51" s="1"/>
  <c r="F44"/>
  <c r="F38"/>
  <c r="F37" s="1"/>
  <c r="F31"/>
  <c r="F28"/>
  <c r="F24"/>
  <c r="F19"/>
  <c r="F15"/>
  <c r="D88"/>
  <c r="D31"/>
  <c r="J184" l="1"/>
  <c r="F184"/>
  <c r="D184"/>
  <c r="C184"/>
  <c r="J188"/>
  <c r="F188"/>
  <c r="D188"/>
  <c r="C188"/>
  <c r="J138"/>
  <c r="F138"/>
  <c r="D138"/>
  <c r="C138"/>
  <c r="C119"/>
  <c r="F103"/>
  <c r="F50"/>
  <c r="C180"/>
  <c r="F180"/>
  <c r="D180"/>
  <c r="J131"/>
  <c r="F131"/>
  <c r="D131"/>
  <c r="C131"/>
  <c r="G129"/>
  <c r="H125"/>
  <c r="H138" l="1"/>
  <c r="D108"/>
  <c r="H90"/>
  <c r="F48"/>
  <c r="G16" l="1"/>
  <c r="G17"/>
  <c r="G18"/>
  <c r="G20"/>
  <c r="G21"/>
  <c r="G22"/>
  <c r="G23"/>
  <c r="G25"/>
  <c r="G26"/>
  <c r="G27"/>
  <c r="G29"/>
  <c r="G32"/>
  <c r="G33"/>
  <c r="G34"/>
  <c r="G35"/>
  <c r="G39"/>
  <c r="G40"/>
  <c r="G41"/>
  <c r="G42"/>
  <c r="G43"/>
  <c r="G45"/>
  <c r="G46"/>
  <c r="G47"/>
  <c r="G49"/>
  <c r="G53"/>
  <c r="G54"/>
  <c r="G55"/>
  <c r="G56"/>
  <c r="G57"/>
  <c r="G59"/>
  <c r="G60"/>
  <c r="G61"/>
  <c r="G62"/>
  <c r="G63"/>
  <c r="G64"/>
  <c r="G67"/>
  <c r="G69"/>
  <c r="G70"/>
  <c r="G72"/>
  <c r="G74"/>
  <c r="G77"/>
  <c r="G79"/>
  <c r="G81"/>
  <c r="G84"/>
  <c r="G86"/>
  <c r="G89"/>
  <c r="G92"/>
  <c r="G95"/>
  <c r="G97"/>
  <c r="G100"/>
  <c r="G102"/>
  <c r="G105"/>
  <c r="G107"/>
  <c r="G109"/>
  <c r="G110"/>
  <c r="G111"/>
  <c r="G114"/>
  <c r="G117"/>
  <c r="G124"/>
  <c r="G128"/>
  <c r="G132"/>
  <c r="G134"/>
  <c r="G136"/>
  <c r="G137"/>
  <c r="G139"/>
  <c r="G141"/>
  <c r="G142"/>
  <c r="G144"/>
  <c r="G145"/>
  <c r="G148"/>
  <c r="G150"/>
  <c r="G155"/>
  <c r="G158"/>
  <c r="G160"/>
  <c r="G162"/>
  <c r="G164"/>
  <c r="G167"/>
  <c r="G169"/>
  <c r="G171"/>
  <c r="G173"/>
  <c r="G175"/>
  <c r="G178"/>
  <c r="G181"/>
  <c r="G185"/>
  <c r="G186"/>
  <c r="G189"/>
  <c r="E16"/>
  <c r="E17"/>
  <c r="E18"/>
  <c r="E20"/>
  <c r="E21"/>
  <c r="E22"/>
  <c r="E23"/>
  <c r="E25"/>
  <c r="E26"/>
  <c r="E27"/>
  <c r="E29"/>
  <c r="E32"/>
  <c r="E33"/>
  <c r="E34"/>
  <c r="E35"/>
  <c r="E39"/>
  <c r="E40"/>
  <c r="E41"/>
  <c r="E42"/>
  <c r="E43"/>
  <c r="E45"/>
  <c r="E46"/>
  <c r="E47"/>
  <c r="E49"/>
  <c r="E53"/>
  <c r="E54"/>
  <c r="E55"/>
  <c r="E56"/>
  <c r="E57"/>
  <c r="E59"/>
  <c r="E60"/>
  <c r="E61"/>
  <c r="E62"/>
  <c r="E63"/>
  <c r="E64"/>
  <c r="E67"/>
  <c r="E69"/>
  <c r="E70"/>
  <c r="E72"/>
  <c r="E74"/>
  <c r="E77"/>
  <c r="E79"/>
  <c r="E81"/>
  <c r="E84"/>
  <c r="E86"/>
  <c r="E89"/>
  <c r="E92"/>
  <c r="E95"/>
  <c r="E97"/>
  <c r="E100"/>
  <c r="E102"/>
  <c r="E105"/>
  <c r="E107"/>
  <c r="E109"/>
  <c r="E110"/>
  <c r="E111"/>
  <c r="E114"/>
  <c r="E117"/>
  <c r="E124"/>
  <c r="E128"/>
  <c r="E132"/>
  <c r="E134"/>
  <c r="E136"/>
  <c r="E135" s="1"/>
  <c r="E137"/>
  <c r="E139"/>
  <c r="E138" s="1"/>
  <c r="E141"/>
  <c r="E142"/>
  <c r="E144"/>
  <c r="E145"/>
  <c r="E148"/>
  <c r="E150"/>
  <c r="E155"/>
  <c r="E158"/>
  <c r="E160"/>
  <c r="E162"/>
  <c r="E164"/>
  <c r="E167"/>
  <c r="E169"/>
  <c r="E171"/>
  <c r="E173"/>
  <c r="E175"/>
  <c r="E178"/>
  <c r="E181"/>
  <c r="E185"/>
  <c r="E186"/>
  <c r="E184" s="1"/>
  <c r="E189"/>
  <c r="E188" s="1"/>
  <c r="J103" l="1"/>
  <c r="E108" l="1"/>
  <c r="G108"/>
  <c r="H109" l="1"/>
  <c r="J161"/>
  <c r="D104"/>
  <c r="D103" s="1"/>
  <c r="D159"/>
  <c r="E159" s="1"/>
  <c r="F159" l="1"/>
  <c r="H162"/>
  <c r="C161"/>
  <c r="D161"/>
  <c r="F161"/>
  <c r="G161" l="1"/>
  <c r="G159"/>
  <c r="E161"/>
  <c r="H161"/>
  <c r="J187"/>
  <c r="F187"/>
  <c r="C187"/>
  <c r="I187"/>
  <c r="J183"/>
  <c r="J182" s="1"/>
  <c r="I184"/>
  <c r="I183" s="1"/>
  <c r="I182" s="1"/>
  <c r="F183"/>
  <c r="D183"/>
  <c r="C183"/>
  <c r="H181"/>
  <c r="J179"/>
  <c r="I180"/>
  <c r="I179" s="1"/>
  <c r="D179"/>
  <c r="C179"/>
  <c r="H178"/>
  <c r="J177"/>
  <c r="J176" s="1"/>
  <c r="I177"/>
  <c r="F177"/>
  <c r="F176" s="1"/>
  <c r="D177"/>
  <c r="D176" s="1"/>
  <c r="C177"/>
  <c r="C176" s="1"/>
  <c r="H175"/>
  <c r="J174"/>
  <c r="I174"/>
  <c r="F174"/>
  <c r="C174"/>
  <c r="H173"/>
  <c r="J172"/>
  <c r="F172"/>
  <c r="D172"/>
  <c r="C172"/>
  <c r="H171"/>
  <c r="J170"/>
  <c r="I170"/>
  <c r="F170"/>
  <c r="D170"/>
  <c r="C170"/>
  <c r="H169"/>
  <c r="J168"/>
  <c r="F168"/>
  <c r="D168"/>
  <c r="C168"/>
  <c r="H167"/>
  <c r="J166"/>
  <c r="I166"/>
  <c r="F166"/>
  <c r="F165" s="1"/>
  <c r="D166"/>
  <c r="C166"/>
  <c r="H164"/>
  <c r="J163"/>
  <c r="J156" s="1"/>
  <c r="I163"/>
  <c r="F163"/>
  <c r="D163"/>
  <c r="C163"/>
  <c r="C156" s="1"/>
  <c r="J159"/>
  <c r="J157"/>
  <c r="I157"/>
  <c r="F157"/>
  <c r="D157"/>
  <c r="C157"/>
  <c r="H155"/>
  <c r="J154"/>
  <c r="J153" s="1"/>
  <c r="I154"/>
  <c r="F154"/>
  <c r="F153" s="1"/>
  <c r="D154"/>
  <c r="D153" s="1"/>
  <c r="C154"/>
  <c r="C153" s="1"/>
  <c r="J149"/>
  <c r="I149"/>
  <c r="F149"/>
  <c r="D149"/>
  <c r="C149"/>
  <c r="J147"/>
  <c r="I147"/>
  <c r="F147"/>
  <c r="D147"/>
  <c r="C147"/>
  <c r="H144"/>
  <c r="J143"/>
  <c r="I143"/>
  <c r="F143"/>
  <c r="D143"/>
  <c r="C143"/>
  <c r="J140"/>
  <c r="F140"/>
  <c r="D140"/>
  <c r="C140"/>
  <c r="I133"/>
  <c r="F130"/>
  <c r="I131"/>
  <c r="J126"/>
  <c r="D127"/>
  <c r="C127"/>
  <c r="C126" s="1"/>
  <c r="H124"/>
  <c r="I123"/>
  <c r="I122" s="1"/>
  <c r="J119"/>
  <c r="F119"/>
  <c r="I120"/>
  <c r="J116"/>
  <c r="J115" s="1"/>
  <c r="I116"/>
  <c r="F116"/>
  <c r="F115" s="1"/>
  <c r="D116"/>
  <c r="D115" s="1"/>
  <c r="C116"/>
  <c r="C115" s="1"/>
  <c r="H114"/>
  <c r="J113"/>
  <c r="I113"/>
  <c r="F113"/>
  <c r="D113"/>
  <c r="C113"/>
  <c r="H108"/>
  <c r="C104"/>
  <c r="H105"/>
  <c r="I104"/>
  <c r="I101"/>
  <c r="F101"/>
  <c r="D101"/>
  <c r="C101"/>
  <c r="H100"/>
  <c r="J99"/>
  <c r="I99"/>
  <c r="F99"/>
  <c r="D99"/>
  <c r="C99"/>
  <c r="H97"/>
  <c r="J96"/>
  <c r="I96"/>
  <c r="F96"/>
  <c r="D96"/>
  <c r="C96"/>
  <c r="J94"/>
  <c r="J93" s="1"/>
  <c r="F94"/>
  <c r="F93" s="1"/>
  <c r="D94"/>
  <c r="D93" s="1"/>
  <c r="C94"/>
  <c r="C93" s="1"/>
  <c r="H92"/>
  <c r="J91"/>
  <c r="I91"/>
  <c r="F91"/>
  <c r="F87" s="1"/>
  <c r="D91"/>
  <c r="D87" s="1"/>
  <c r="C91"/>
  <c r="C87" s="1"/>
  <c r="H89"/>
  <c r="I88"/>
  <c r="H86"/>
  <c r="J85"/>
  <c r="I85"/>
  <c r="F85"/>
  <c r="D85"/>
  <c r="C85"/>
  <c r="J83"/>
  <c r="I83"/>
  <c r="F83"/>
  <c r="D83"/>
  <c r="C83"/>
  <c r="H81"/>
  <c r="J80"/>
  <c r="I80"/>
  <c r="F80"/>
  <c r="D80"/>
  <c r="C80"/>
  <c r="H79"/>
  <c r="J78"/>
  <c r="I78"/>
  <c r="F78"/>
  <c r="D78"/>
  <c r="C78"/>
  <c r="H77"/>
  <c r="J76"/>
  <c r="I76"/>
  <c r="F76"/>
  <c r="D76"/>
  <c r="C76"/>
  <c r="H74"/>
  <c r="J73"/>
  <c r="J71" s="1"/>
  <c r="I73"/>
  <c r="I71" s="1"/>
  <c r="F73"/>
  <c r="D73"/>
  <c r="C73"/>
  <c r="C71" s="1"/>
  <c r="H72"/>
  <c r="H70"/>
  <c r="H69"/>
  <c r="H67"/>
  <c r="J66"/>
  <c r="J65" s="1"/>
  <c r="I66"/>
  <c r="F66"/>
  <c r="F65" s="1"/>
  <c r="D66"/>
  <c r="D65" s="1"/>
  <c r="C66"/>
  <c r="C65" s="1"/>
  <c r="H59"/>
  <c r="J58"/>
  <c r="D58"/>
  <c r="C58"/>
  <c r="H53"/>
  <c r="J52"/>
  <c r="D52"/>
  <c r="C52"/>
  <c r="I51"/>
  <c r="H49"/>
  <c r="J48"/>
  <c r="I48"/>
  <c r="D48"/>
  <c r="C48"/>
  <c r="J44"/>
  <c r="I44"/>
  <c r="D44"/>
  <c r="H44" s="1"/>
  <c r="C44"/>
  <c r="H43"/>
  <c r="H39"/>
  <c r="J38"/>
  <c r="J37" s="1"/>
  <c r="D38"/>
  <c r="D37" s="1"/>
  <c r="C38"/>
  <c r="C37" s="1"/>
  <c r="I37"/>
  <c r="H35"/>
  <c r="H34"/>
  <c r="H33"/>
  <c r="H32"/>
  <c r="J31"/>
  <c r="J30" s="1"/>
  <c r="I31"/>
  <c r="I30" s="1"/>
  <c r="C31"/>
  <c r="C30" s="1"/>
  <c r="H29"/>
  <c r="J28"/>
  <c r="D28"/>
  <c r="C28"/>
  <c r="J24"/>
  <c r="D24"/>
  <c r="C24"/>
  <c r="J19"/>
  <c r="D19"/>
  <c r="C19"/>
  <c r="H16"/>
  <c r="J15"/>
  <c r="D15"/>
  <c r="C15"/>
  <c r="I14"/>
  <c r="I13" s="1"/>
  <c r="D156" l="1"/>
  <c r="D51"/>
  <c r="D50" s="1"/>
  <c r="C130"/>
  <c r="J130"/>
  <c r="J87"/>
  <c r="D130"/>
  <c r="F156"/>
  <c r="C165"/>
  <c r="C152" s="1"/>
  <c r="F112"/>
  <c r="E104"/>
  <c r="E103" s="1"/>
  <c r="C103"/>
  <c r="D14"/>
  <c r="E38"/>
  <c r="G48"/>
  <c r="E58"/>
  <c r="E76"/>
  <c r="E80"/>
  <c r="G85"/>
  <c r="E94"/>
  <c r="E93" s="1"/>
  <c r="G96"/>
  <c r="G101"/>
  <c r="E113"/>
  <c r="E116"/>
  <c r="G125"/>
  <c r="I87"/>
  <c r="C112"/>
  <c r="I115"/>
  <c r="I112" s="1"/>
  <c r="G149"/>
  <c r="G157"/>
  <c r="E96"/>
  <c r="E101"/>
  <c r="E125"/>
  <c r="E127"/>
  <c r="G131"/>
  <c r="G133"/>
  <c r="G24"/>
  <c r="E28"/>
  <c r="G58"/>
  <c r="G188"/>
  <c r="G38"/>
  <c r="E66"/>
  <c r="E65" s="1"/>
  <c r="G80"/>
  <c r="G140"/>
  <c r="E143"/>
  <c r="G147"/>
  <c r="E149"/>
  <c r="E157"/>
  <c r="E166"/>
  <c r="G172"/>
  <c r="E174"/>
  <c r="G143"/>
  <c r="E163"/>
  <c r="G166"/>
  <c r="G28"/>
  <c r="G15"/>
  <c r="G66"/>
  <c r="E78"/>
  <c r="E83"/>
  <c r="E88"/>
  <c r="E91"/>
  <c r="G94"/>
  <c r="E99"/>
  <c r="G113"/>
  <c r="G116"/>
  <c r="E121"/>
  <c r="E123"/>
  <c r="E154"/>
  <c r="E153" s="1"/>
  <c r="G163"/>
  <c r="G168"/>
  <c r="E170"/>
  <c r="E177"/>
  <c r="E176" s="1"/>
  <c r="E180"/>
  <c r="G183"/>
  <c r="G184"/>
  <c r="E19"/>
  <c r="E31"/>
  <c r="E44"/>
  <c r="E73"/>
  <c r="G19"/>
  <c r="E24"/>
  <c r="G31"/>
  <c r="G44"/>
  <c r="E48"/>
  <c r="I50"/>
  <c r="G73"/>
  <c r="C75"/>
  <c r="C68" s="1"/>
  <c r="G78"/>
  <c r="G83"/>
  <c r="E85"/>
  <c r="G88"/>
  <c r="G91"/>
  <c r="G99"/>
  <c r="E115"/>
  <c r="G121"/>
  <c r="G123"/>
  <c r="E131"/>
  <c r="E133"/>
  <c r="G138"/>
  <c r="E140"/>
  <c r="E147"/>
  <c r="G154"/>
  <c r="G170"/>
  <c r="E172"/>
  <c r="G177"/>
  <c r="F179"/>
  <c r="G179" s="1"/>
  <c r="G180"/>
  <c r="E52"/>
  <c r="G52"/>
  <c r="E179"/>
  <c r="E15"/>
  <c r="F75"/>
  <c r="G76"/>
  <c r="F126"/>
  <c r="G127"/>
  <c r="E168"/>
  <c r="G174"/>
  <c r="D182"/>
  <c r="E183"/>
  <c r="J118"/>
  <c r="C146"/>
  <c r="D146"/>
  <c r="I176"/>
  <c r="C36"/>
  <c r="C98"/>
  <c r="C82" s="1"/>
  <c r="J98"/>
  <c r="I103"/>
  <c r="I119"/>
  <c r="I118" s="1"/>
  <c r="J14"/>
  <c r="J13" s="1"/>
  <c r="I65"/>
  <c r="J36"/>
  <c r="J51"/>
  <c r="J50" s="1"/>
  <c r="H80"/>
  <c r="H96"/>
  <c r="J112"/>
  <c r="F118"/>
  <c r="I153"/>
  <c r="H154"/>
  <c r="I75"/>
  <c r="I68" s="1"/>
  <c r="I135"/>
  <c r="I130" s="1"/>
  <c r="J146"/>
  <c r="J75"/>
  <c r="J68" s="1"/>
  <c r="C14"/>
  <c r="C13" s="1"/>
  <c r="D30"/>
  <c r="E30" s="1"/>
  <c r="H31"/>
  <c r="D98"/>
  <c r="D82" s="1"/>
  <c r="H123"/>
  <c r="H172"/>
  <c r="D187"/>
  <c r="E187" s="1"/>
  <c r="H15"/>
  <c r="C51"/>
  <c r="C50" s="1"/>
  <c r="H52"/>
  <c r="H58"/>
  <c r="H143"/>
  <c r="H168"/>
  <c r="H174"/>
  <c r="H180"/>
  <c r="H38"/>
  <c r="H73"/>
  <c r="I98"/>
  <c r="C122"/>
  <c r="C118" s="1"/>
  <c r="I146"/>
  <c r="F182"/>
  <c r="H28"/>
  <c r="I36"/>
  <c r="H85"/>
  <c r="I156"/>
  <c r="H166"/>
  <c r="C182"/>
  <c r="F30"/>
  <c r="F98"/>
  <c r="F82" s="1"/>
  <c r="I165"/>
  <c r="D126"/>
  <c r="E126" s="1"/>
  <c r="F14"/>
  <c r="D71"/>
  <c r="E71" s="1"/>
  <c r="H66"/>
  <c r="H48"/>
  <c r="F71"/>
  <c r="D75"/>
  <c r="H76"/>
  <c r="H78"/>
  <c r="H88"/>
  <c r="H163"/>
  <c r="H177"/>
  <c r="F146"/>
  <c r="H91"/>
  <c r="H99"/>
  <c r="H113"/>
  <c r="H170"/>
  <c r="G115"/>
  <c r="J82" l="1"/>
  <c r="J12" s="1"/>
  <c r="E130"/>
  <c r="E120"/>
  <c r="E119" s="1"/>
  <c r="D119"/>
  <c r="D118" s="1"/>
  <c r="E156"/>
  <c r="C12"/>
  <c r="E87"/>
  <c r="E165"/>
  <c r="G165"/>
  <c r="F152"/>
  <c r="I82"/>
  <c r="I12" s="1"/>
  <c r="D112"/>
  <c r="E112" s="1"/>
  <c r="E98"/>
  <c r="G176"/>
  <c r="E75"/>
  <c r="H179"/>
  <c r="G120"/>
  <c r="G146"/>
  <c r="G130"/>
  <c r="E51"/>
  <c r="E50" s="1"/>
  <c r="G98"/>
  <c r="G30"/>
  <c r="G14"/>
  <c r="G87"/>
  <c r="E146"/>
  <c r="G51"/>
  <c r="F36"/>
  <c r="G37"/>
  <c r="D36"/>
  <c r="E36" s="1"/>
  <c r="E37"/>
  <c r="E122"/>
  <c r="G126"/>
  <c r="G187"/>
  <c r="G93"/>
  <c r="G122"/>
  <c r="D13"/>
  <c r="E13" s="1"/>
  <c r="E14"/>
  <c r="G103"/>
  <c r="G104"/>
  <c r="G71"/>
  <c r="G182"/>
  <c r="E182"/>
  <c r="G135"/>
  <c r="G75"/>
  <c r="G153"/>
  <c r="H104"/>
  <c r="I152"/>
  <c r="I151" s="1"/>
  <c r="H122"/>
  <c r="H37"/>
  <c r="H51"/>
  <c r="J152"/>
  <c r="J151" s="1"/>
  <c r="H30"/>
  <c r="C151"/>
  <c r="H87"/>
  <c r="H153"/>
  <c r="H165"/>
  <c r="H176"/>
  <c r="H71"/>
  <c r="F68"/>
  <c r="D68"/>
  <c r="E68" s="1"/>
  <c r="H14"/>
  <c r="F13"/>
  <c r="H75"/>
  <c r="E82" l="1"/>
  <c r="D12"/>
  <c r="E118"/>
  <c r="F12"/>
  <c r="G112"/>
  <c r="G119"/>
  <c r="G50"/>
  <c r="H130"/>
  <c r="J190"/>
  <c r="H36"/>
  <c r="G13"/>
  <c r="G82"/>
  <c r="G118"/>
  <c r="G65"/>
  <c r="D152"/>
  <c r="E152" s="1"/>
  <c r="H103"/>
  <c r="G68"/>
  <c r="G156"/>
  <c r="G36"/>
  <c r="I190"/>
  <c r="C190"/>
  <c r="H118"/>
  <c r="H13"/>
  <c r="H50"/>
  <c r="H65"/>
  <c r="F151"/>
  <c r="H112"/>
  <c r="H82"/>
  <c r="H156"/>
  <c r="H68"/>
  <c r="E12" l="1"/>
  <c r="D151"/>
  <c r="E151" s="1"/>
  <c r="G152"/>
  <c r="H152"/>
  <c r="G12"/>
  <c r="F190"/>
  <c r="H12"/>
  <c r="D190" l="1"/>
  <c r="E190" s="1"/>
  <c r="H151"/>
  <c r="G151"/>
  <c r="H190" l="1"/>
  <c r="G190"/>
</calcChain>
</file>

<file path=xl/sharedStrings.xml><?xml version="1.0" encoding="utf-8"?>
<sst xmlns="http://schemas.openxmlformats.org/spreadsheetml/2006/main" count="371" uniqueCount="369">
  <si>
    <t xml:space="preserve">Приложение 2 </t>
  </si>
  <si>
    <t>к постановлению</t>
  </si>
  <si>
    <t xml:space="preserve">администрации города </t>
  </si>
  <si>
    <t>ФОРМА К-2</t>
  </si>
  <si>
    <t xml:space="preserve">Код </t>
  </si>
  <si>
    <t>Наименование  кода вида доходов</t>
  </si>
  <si>
    <t>Ожидаемое исполнение 
за год по состоянию 
на отчетную дату</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</si>
  <si>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</si>
  <si>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</si>
  <si>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</si>
  <si>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</si>
  <si>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</si>
  <si>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</si>
  <si>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</si>
  <si>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</si>
  <si>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</si>
  <si>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</si>
  <si>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</si>
  <si>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</si>
  <si>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</si>
  <si>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</si>
  <si>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</si>
  <si>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</si>
  <si>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</si>
  <si>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</si>
  <si>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</si>
  <si>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</si>
  <si>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</si>
  <si>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</si>
  <si>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</si>
  <si>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</si>
  <si>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</si>
  <si>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</si>
  <si>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</si>
  <si>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</si>
  <si>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</si>
  <si>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</si>
  <si>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</si>
  <si>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</si>
  <si>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</si>
  <si>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</si>
  <si>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</si>
  <si>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</si>
  <si>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</si>
  <si>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</si>
  <si>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</si>
  <si>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</si>
  <si>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</si>
  <si>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</si>
  <si>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</si>
  <si>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</si>
  <si>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</si>
  <si>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</si>
  <si>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</si>
  <si>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</si>
  <si>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</si>
  <si>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</si>
  <si>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</si>
  <si>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</si>
  <si>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</si>
  <si>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</si>
  <si>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</si>
  <si>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</si>
  <si>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</si>
  <si>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</si>
  <si>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</si>
  <si>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</si>
  <si>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</si>
  <si>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</si>
  <si>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</si>
  <si>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</si>
  <si>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</si>
  <si>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</si>
  <si>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</si>
  <si>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</si>
  <si>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</si>
  <si>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</si>
  <si>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</si>
  <si>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</si>
  <si>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</si>
  <si>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</si>
  <si>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</si>
  <si>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</si>
  <si>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</si>
  <si>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</si>
  <si>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1 06 00000 00 0000 000</t>
  </si>
  <si>
    <t>НАЛОГИ НА ИМУЩЕСТВО</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</si>
  <si>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</si>
  <si>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</si>
  <si>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</si>
  <si>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</si>
  <si>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</si>
  <si>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</si>
  <si>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</si>
  <si>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</si>
  <si>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</si>
  <si>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</si>
  <si>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</si>
  <si>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</si>
  <si>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</si>
  <si>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</si>
  <si>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</si>
  <si>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</si>
  <si>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</si>
  <si>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</si>
  <si>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</si>
  <si>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</si>
  <si>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</si>
  <si>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</si>
  <si>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</si>
  <si>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</si>
  <si>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</si>
  <si>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</si>
  <si>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</si>
  <si>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</si>
  <si>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</si>
  <si>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</si>
  <si>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</si>
  <si>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</si>
  <si>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</si>
  <si>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</si>
  <si>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</si>
  <si>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</si>
  <si>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</si>
  <si>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</si>
  <si>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</si>
  <si>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</si>
  <si>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</si>
  <si>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</si>
  <si>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</si>
  <si>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</si>
  <si>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</si>
  <si>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</si>
  <si>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</si>
  <si>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</si>
  <si>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</si>
  <si>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</si>
  <si>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</si>
  <si>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</si>
  <si>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</si>
  <si>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</si>
  <si>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</si>
  <si>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</si>
  <si>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</si>
  <si>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</si>
  <si>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</si>
  <si>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</si>
  <si>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</si>
  <si>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</si>
  <si>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</si>
  <si>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</si>
  <si>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</si>
  <si>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</si>
  <si>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</si>
  <si>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</si>
  <si>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</si>
  <si>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</si>
  <si>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</si>
  <si>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</si>
  <si>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</si>
  <si>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</si>
  <si>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</si>
  <si>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</si>
  <si>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</si>
  <si>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</si>
  <si>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</si>
  <si>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</si>
  <si>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</si>
  <si>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</si>
  <si>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</si>
  <si>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</si>
  <si>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</si>
  <si>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</si>
  <si>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</si>
  <si>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</si>
  <si>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</si>
  <si>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</si>
  <si>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</si>
  <si>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</si>
  <si>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</si>
  <si>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</si>
  <si>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</si>
  <si>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</si>
  <si>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</si>
  <si>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</si>
  <si>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</si>
  <si>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</si>
  <si>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</si>
  <si>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</si>
  <si>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</si>
  <si>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</si>
  <si>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</si>
  <si>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</si>
  <si>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</si>
  <si>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</si>
  <si>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</si>
  <si>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</si>
  <si>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</si>
  <si>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</si>
  <si>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</si>
  <si>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1 13 02000 00 0000 130</t>
  </si>
  <si>
    <t>Доходы от компенсации затрат государства</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</si>
  <si>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</si>
  <si>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</si>
  <si>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</si>
  <si>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</si>
  <si>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</si>
  <si>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</si>
  <si>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</si>
  <si>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</si>
  <si>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</si>
  <si>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</si>
  <si>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</si>
  <si>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</si>
  <si>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</si>
  <si>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</si>
  <si>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</si>
  <si>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</si>
  <si>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</si>
  <si>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</si>
  <si>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</si>
  <si>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</si>
  <si>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</si>
  <si>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</si>
  <si>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</si>
  <si>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</si>
  <si>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</si>
  <si>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</si>
  <si>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1 16 25030 01 0000 140</t>
  </si>
  <si>
    <t>Денежные взыскания (штрафы) за нарушение законодательства Российской Федерации об охране и использовании животного мира</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</si>
  <si>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</si>
  <si>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</si>
  <si>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1 16 35000 00 0000 140</t>
  </si>
  <si>
    <t>Суммы по искам о возмещении вреда, причиненного окружающей среде</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</si>
  <si>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</si>
  <si>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</si>
  <si>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</si>
  <si>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</si>
  <si>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</si>
  <si>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</si>
  <si>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</si>
  <si>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</si>
  <si>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</si>
  <si>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1 17 01000 00 0000 180</t>
  </si>
  <si>
    <t>Невыясненные поступления</t>
  </si>
  <si>
    <t>1 17 05000 00 0000 180</t>
  </si>
  <si>
    <t xml:space="preserve">Прочие неналоговые доходы </t>
  </si>
  <si>
    <t>1 17 05040 04 0000 180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</si>
  <si>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</si>
  <si>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</si>
  <si>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</si>
  <si>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</si>
  <si>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2 02 1000 00 0000 151</t>
  </si>
  <si>
    <t xml:space="preserve">Дотации бюджетам бюджетной системы  Российской Федерации </t>
  </si>
  <si>
    <t>2 02 15001 00 0000 151</t>
  </si>
  <si>
    <t>Дотации на выравнивание бюджетной обеспеченности</t>
  </si>
  <si>
    <t>2 02 20000 00 0000 151</t>
  </si>
  <si>
    <t>Субсидии бюджетам бюджетной системы  Российской Федерации  (межбюджетные субсидии)</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</si>
  <si>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</si>
  <si>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</si>
  <si>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</si>
  <si>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</si>
  <si>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2 02 25497 00 0000 151</t>
  </si>
  <si>
    <t>Субсидии бюджетам на реализацию мероприятий по обеспечению жильем молодых семей</t>
  </si>
  <si>
    <t>2 02 29999 00 0000 151</t>
  </si>
  <si>
    <t>Прочие субсидии</t>
  </si>
  <si>
    <t>2 02 30000 00 0000 151</t>
  </si>
  <si>
    <t xml:space="preserve">Субвенции бюджетам бюджетной системы  Российской Федерации  </t>
  </si>
  <si>
    <t>2 02 30024 00 0000 151</t>
  </si>
  <si>
    <t xml:space="preserve">Субвенции местным бюджетам на выполнение передаваемых полномочий субъектов Российской Федерации </t>
  </si>
  <si>
    <t>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</si>
  <si>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</si>
  <si>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</si>
  <si>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2 02 35930 00 0000 151</t>
  </si>
  <si>
    <t>Субвенции бюджетам на государственную регистрацию актов гражданского состояния</t>
  </si>
  <si>
    <t>2 02 39999 00 0000 151</t>
  </si>
  <si>
    <t>Прочие субвенции</t>
  </si>
  <si>
    <t>2 02 40000 00 0000 151</t>
  </si>
  <si>
    <t>Иные межбюджетные трансферты</t>
  </si>
  <si>
    <t>2 02 49999 00 0000 151</t>
  </si>
  <si>
    <t>Прочие межбюджетные трансферты, передаваемые бюджетам</t>
  </si>
  <si>
    <t>2 07 00000 00 0000 000</t>
  </si>
  <si>
    <t>Прочие безвозмездные поступления</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</si>
  <si>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</si>
  <si>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</si>
  <si>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2 18 00000 00 0000 180</t>
  </si>
  <si>
    <t>Доходы бюджетов бюджетной системы Российской Федерации от возврата организациями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</si>
  <si>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</si>
  <si>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</si>
  <si>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ВСЕГО ДОХОДОВ:</t>
  </si>
  <si>
    <t>тыс.руб.</t>
  </si>
  <si>
    <t>% исполнения от
уточненного
плана</t>
  </si>
  <si>
    <t>Исполнение бюджета Усольского муниципального района по кодам видов доходов за 9 месяцев 2018 г.
и ожидаемое исполнение бюджета района за 2018 год</t>
  </si>
  <si>
    <t>Исполнение за 9 месяцев 2018 г.</t>
  </si>
  <si>
    <t>1 05 04020 02 1000 110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</si>
  <si>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</si>
  <si>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</si>
  <si>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</si>
  <si>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</si>
  <si>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</si>
  <si>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</si>
  <si>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</si>
  <si>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1 11 05313 10 0000 120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</si>
  <si>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</si>
  <si>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</si>
  <si>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</si>
  <si>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</si>
  <si>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1 13 01995 05 0000 130</t>
  </si>
  <si>
    <t>Прочие доходы от оказания платных услуг (работ) получателями средств бюджетов муниципальных районов</t>
  </si>
  <si>
    <t>1 13 02995 05 0000 130</t>
  </si>
  <si>
    <t>Прочие доходы от компенсации затрат бюджетов муниципальных районов</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</si>
  <si>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</si>
  <si>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</si>
  <si>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</si>
  <si>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</si>
  <si>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</si>
  <si>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</si>
  <si>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</si>
  <si>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</si>
  <si>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</si>
  <si>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</si>
  <si>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</si>
  <si>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1 16 35030 05 0000 140</t>
  </si>
  <si>
    <t>Суммы по искам о возмещении вреда, причиненного окружающей среде, подлежащие зачислению в бюджеты муниципальных районов</t>
  </si>
  <si>
    <t>1 16 90050 05 0000 140</t>
  </si>
  <si>
    <t>1 16 90050 05 6000 140</t>
  </si>
  <si>
    <t>Прочие поступления от денежных взысканий (штрафов) и иных сумм в возмещение ущерба, зачисляемые в бюджеты муниципальлных районов</t>
  </si>
  <si>
    <t xml:space="preserve">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
</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</si>
  <si>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</si>
  <si>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</si>
  <si>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</si>
  <si>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2 02 15001 05 0000 151</t>
  </si>
  <si>
    <t>Дотации бюджетам муниципальных районов на выравнивание  бюджетной обеспеченности</t>
  </si>
  <si>
    <t>2 02 20077 05 0000 151</t>
  </si>
  <si>
    <t>Субсидии бюджетам муниципальных районов на софинансирование капитальных вложений в объекты муниципальной собственности</t>
  </si>
  <si>
    <t>2 02 25497 05 0000 151</t>
  </si>
  <si>
    <t>Субсидии бюджетам муниципальных районов на реализацию мероприятий по обеспечению жильем молодых семей</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</si>
  <si>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</si>
  <si>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</si>
  <si>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2 02 29999 05 0000 151</t>
  </si>
  <si>
    <t>Прочие субсидии бюджетам муниципальных районов</t>
  </si>
  <si>
    <t>2 02 30024 05 0000 151</t>
  </si>
  <si>
    <t>Субвенции бюджетам муниципальных районов на выполнение передаваемых полномочий субъектов Российской Федерации</t>
  </si>
  <si>
    <t>2 02 35082 05 0000 151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</si>
  <si>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</si>
  <si>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</si>
  <si>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</si>
  <si>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2 02 35930 05 0000 151</t>
  </si>
  <si>
    <t>Субвенции бюджетам муниципальных районов на государственную регистрацию актов гражданского состояния</t>
  </si>
  <si>
    <t>2 02 39999 05 0000 151</t>
  </si>
  <si>
    <t>2 02 49999 05 0000 151</t>
  </si>
  <si>
    <t>Прочие межбюджетные трансферты, передаваемые бюджетам муниципальных районов</t>
  </si>
  <si>
    <t>2 07 05000 05 0000 180</t>
  </si>
  <si>
    <t>Прочие безвозмездные поступления в бюджеты муниципальных районов</t>
  </si>
  <si>
    <t>2 07 05030 05 0000 180</t>
  </si>
  <si>
    <t>2 18 05000 05 0000 180</t>
  </si>
  <si>
    <t>Доходы бюджетов муниципальных районов от возврата  организациями остатков субсидий прошлых лет</t>
  </si>
  <si>
    <t>2 18 05010 05 0000 180</t>
  </si>
  <si>
    <t>2 19 00000 05 0000 151</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</si>
  <si>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</si>
  <si>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</si>
  <si>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</si>
  <si>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2 02 35120 00 0000 151</t>
  </si>
  <si>
    <t>Транспортный налог с организаций (прочие поступления)</t>
  </si>
  <si>
    <t>Доходы бюджетовмуниципальных районов от возврата бюджетными учреждениями остатков субсидий прошлых лет</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</si>
  <si>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</si>
  <si>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</si>
  <si>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субвенции бюджетам муниципальных районов</t>
  </si>
  <si>
    <t>от ________________________</t>
  </si>
</sst>
</file>

<file path=xl/styles.xml><?xml version="1.0" encoding="utf-8"?>
<styleSheet xmlns="http://schemas.openxmlformats.org/spreadsheetml/2006/main">
  <numFmts count="1">
    <numFmt numFmtId="164" formatCode="#,##0.0"/>
  </numFmts>
  <fonts count="31">
    <font>
      <sz val="10"/>
      <name val="Arial"/>
      <charset val="204"/>
    </font>
    <font>
      <sz val="10"/>
      <name val="Arial Cyr"/>
      <charset val="204"/>
    </font>
    <font>
      <sz val="13"/>
      <name val="Times New Roman"/>
      <family val="1"/>
      <charset val="204"/>
    </font>
    <font>
      <sz val="10"/>
      <name val="Arial"/>
      <family val="2"/>
      <charset val="204"/>
    </font>
    <font>
      <sz val="13"/>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xf numFmtId="0" fontId="1" fillId="0" borderId="0"/>
    <xf numFmtId="0" fontId="1" fillId="0" borderId="0"/>
    <xf numFmtId="0" fontId="1" fillId="0" borderId="0"/>
    <xf numFmtId="0" fontId="26" fillId="0" borderId="0"/>
    <xf numFmtId="0" fontId="9" fillId="0" borderId="0"/>
    <xf numFmtId="0" fontId="9" fillId="0" borderId="0"/>
    <xf numFmtId="0" fontId="9" fillId="0" borderId="0"/>
    <xf numFmtId="0" fontId="9" fillId="0" borderId="0"/>
    <xf numFmtId="0" fontId="27"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cellStyleXfs>
  <cellXfs count="93">
    <xf numFmtId="0" fontId="0" fillId="0" borderId="0" xfId="0"/>
    <xf numFmtId="0" fontId="1" fillId="0" borderId="0" xfId="1"/>
    <xf numFmtId="0" fontId="2" fillId="0" borderId="0" xfId="1" applyFont="1" applyFill="1" applyAlignment="1"/>
    <xf numFmtId="0" fontId="4" fillId="0" borderId="0" xfId="0" applyFont="1" applyAlignment="1"/>
    <xf numFmtId="0" fontId="5" fillId="0" borderId="0" xfId="1" applyFont="1"/>
    <xf numFmtId="0" fontId="7" fillId="0" borderId="0" xfId="1" applyFont="1"/>
    <xf numFmtId="0" fontId="8" fillId="0" borderId="0" xfId="1" applyFont="1" applyBorder="1"/>
    <xf numFmtId="0" fontId="8" fillId="0" borderId="0" xfId="1" applyFont="1" applyFill="1" applyBorder="1"/>
    <xf numFmtId="0" fontId="1" fillId="0" borderId="2" xfId="1" applyBorder="1"/>
    <xf numFmtId="3" fontId="10" fillId="0" borderId="2" xfId="3"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0" fontId="1" fillId="0" borderId="2" xfId="1" applyFill="1" applyBorder="1"/>
    <xf numFmtId="0" fontId="1" fillId="0" borderId="0" xfId="1" applyFill="1"/>
    <xf numFmtId="3" fontId="10" fillId="0" borderId="7" xfId="1" applyNumberFormat="1" applyFont="1" applyFill="1" applyBorder="1" applyAlignment="1">
      <alignment horizontal="center" vertical="center" wrapText="1"/>
    </xf>
    <xf numFmtId="3" fontId="10" fillId="2" borderId="7" xfId="1" applyNumberFormat="1" applyFont="1" applyFill="1" applyBorder="1" applyAlignment="1">
      <alignment horizontal="center" vertical="center" wrapText="1"/>
    </xf>
    <xf numFmtId="0" fontId="11" fillId="0" borderId="0" xfId="1" applyFont="1" applyFill="1"/>
    <xf numFmtId="3" fontId="12" fillId="0" borderId="2" xfId="1" applyNumberFormat="1" applyFont="1" applyBorder="1" applyAlignment="1">
      <alignment horizontal="left" vertical="top"/>
    </xf>
    <xf numFmtId="0" fontId="13" fillId="0" borderId="2" xfId="0" applyFont="1" applyBorder="1" applyAlignment="1">
      <alignment vertical="top" wrapText="1"/>
    </xf>
    <xf numFmtId="164" fontId="13" fillId="0" borderId="2" xfId="1" applyNumberFormat="1" applyFont="1" applyFill="1" applyBorder="1" applyAlignment="1">
      <alignment vertical="top"/>
    </xf>
    <xf numFmtId="0" fontId="11" fillId="0" borderId="0" xfId="1" applyFont="1"/>
    <xf numFmtId="0" fontId="12" fillId="0" borderId="2" xfId="1" applyFont="1" applyBorder="1" applyAlignment="1">
      <alignment horizontal="left" vertical="top"/>
    </xf>
    <xf numFmtId="0" fontId="13" fillId="0" borderId="2" xfId="0" applyFont="1" applyBorder="1" applyAlignment="1">
      <alignment horizontal="left" vertical="top" wrapText="1"/>
    </xf>
    <xf numFmtId="0" fontId="14" fillId="0" borderId="0" xfId="1" applyFont="1"/>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3" fontId="17" fillId="0" borderId="2" xfId="1" applyNumberFormat="1" applyFont="1" applyBorder="1" applyAlignment="1">
      <alignment horizontal="left" vertical="top"/>
    </xf>
    <xf numFmtId="0" fontId="18" fillId="0" borderId="2" xfId="0" applyFont="1" applyBorder="1" applyAlignment="1">
      <alignment vertical="top" wrapText="1"/>
    </xf>
    <xf numFmtId="164" fontId="18" fillId="0" borderId="2" xfId="1" applyNumberFormat="1" applyFont="1" applyFill="1" applyBorder="1" applyAlignment="1">
      <alignment vertical="top"/>
    </xf>
    <xf numFmtId="164" fontId="19" fillId="0" borderId="2" xfId="1" applyNumberFormat="1" applyFont="1" applyFill="1" applyBorder="1" applyAlignment="1">
      <alignment vertical="top"/>
    </xf>
    <xf numFmtId="0" fontId="20" fillId="0" borderId="0" xfId="1" applyFont="1"/>
    <xf numFmtId="3" fontId="21" fillId="0" borderId="2" xfId="1" applyNumberFormat="1" applyFont="1" applyBorder="1" applyAlignment="1">
      <alignment horizontal="left" vertical="top"/>
    </xf>
    <xf numFmtId="0" fontId="5" fillId="0" borderId="2" xfId="0" applyFont="1" applyBorder="1" applyAlignment="1">
      <alignment vertical="top" wrapText="1"/>
    </xf>
    <xf numFmtId="164" fontId="5" fillId="0" borderId="2" xfId="1" applyNumberFormat="1" applyFont="1" applyFill="1" applyBorder="1" applyAlignment="1">
      <alignment vertical="top"/>
    </xf>
    <xf numFmtId="0" fontId="1" fillId="0" borderId="0" xfId="1" applyFont="1"/>
    <xf numFmtId="3" fontId="12" fillId="0" borderId="2" xfId="1" applyNumberFormat="1" applyFont="1" applyFill="1" applyBorder="1" applyAlignment="1">
      <alignment horizontal="left" vertical="top"/>
    </xf>
    <xf numFmtId="0" fontId="13" fillId="0" borderId="2" xfId="0" applyFont="1" applyFill="1" applyBorder="1" applyAlignment="1">
      <alignment horizontal="left" vertical="top" wrapText="1"/>
    </xf>
    <xf numFmtId="0" fontId="22" fillId="0" borderId="0" xfId="1" applyFont="1"/>
    <xf numFmtId="0" fontId="13" fillId="0" borderId="2" xfId="0" applyFont="1" applyFill="1" applyBorder="1" applyAlignment="1">
      <alignment vertical="top" wrapText="1"/>
    </xf>
    <xf numFmtId="3" fontId="17" fillId="0" borderId="2" xfId="1" applyNumberFormat="1" applyFont="1" applyFill="1" applyBorder="1" applyAlignment="1">
      <alignment horizontal="left" vertical="top"/>
    </xf>
    <xf numFmtId="0" fontId="18" fillId="0" borderId="2" xfId="0" applyFont="1" applyFill="1" applyBorder="1" applyAlignment="1">
      <alignment vertical="top" wrapText="1"/>
    </xf>
    <xf numFmtId="3" fontId="23" fillId="0" borderId="2" xfId="1" applyNumberFormat="1" applyFont="1" applyBorder="1" applyAlignment="1">
      <alignment horizontal="left" vertical="top"/>
    </xf>
    <xf numFmtId="0" fontId="19" fillId="0" borderId="2" xfId="0" applyFont="1" applyBorder="1" applyAlignment="1">
      <alignment vertical="top" wrapText="1"/>
    </xf>
    <xf numFmtId="0" fontId="19" fillId="0" borderId="2" xfId="0" applyFont="1" applyFill="1" applyBorder="1" applyAlignment="1">
      <alignment vertical="top" wrapText="1"/>
    </xf>
    <xf numFmtId="3" fontId="24" fillId="0" borderId="2" xfId="1" applyNumberFormat="1" applyFont="1" applyBorder="1" applyAlignment="1">
      <alignment horizontal="left" vertical="top"/>
    </xf>
    <xf numFmtId="0" fontId="25" fillId="0" borderId="2" xfId="0" applyFont="1" applyBorder="1" applyAlignment="1">
      <alignment vertical="top" wrapText="1"/>
    </xf>
    <xf numFmtId="164" fontId="25" fillId="0" borderId="2" xfId="1" applyNumberFormat="1" applyFont="1" applyFill="1" applyBorder="1" applyAlignment="1">
      <alignment vertical="top"/>
    </xf>
    <xf numFmtId="0" fontId="18" fillId="0" borderId="2" xfId="0" applyFont="1" applyFill="1" applyBorder="1" applyAlignment="1">
      <alignment horizontal="left" vertical="top" wrapText="1"/>
    </xf>
    <xf numFmtId="3" fontId="12" fillId="0" borderId="2" xfId="1" applyNumberFormat="1" applyFont="1" applyBorder="1" applyAlignment="1">
      <alignment vertical="top"/>
    </xf>
    <xf numFmtId="0" fontId="17" fillId="0" borderId="2" xfId="1" applyFont="1" applyBorder="1" applyAlignment="1">
      <alignment horizontal="left" vertical="top"/>
    </xf>
    <xf numFmtId="0" fontId="15" fillId="0" borderId="2" xfId="1" applyFont="1" applyBorder="1" applyAlignment="1">
      <alignment horizontal="left" vertical="top"/>
    </xf>
    <xf numFmtId="0" fontId="17" fillId="0" borderId="2" xfId="1" applyFont="1" applyFill="1" applyBorder="1" applyAlignment="1">
      <alignment horizontal="left" vertical="top"/>
    </xf>
    <xf numFmtId="0" fontId="5" fillId="0" borderId="2" xfId="0" applyFont="1" applyFill="1" applyBorder="1" applyAlignment="1">
      <alignment vertical="top" wrapText="1"/>
    </xf>
    <xf numFmtId="0" fontId="24" fillId="0" borderId="2" xfId="1" applyFont="1" applyFill="1" applyBorder="1" applyAlignment="1">
      <alignment horizontal="left" vertical="top"/>
    </xf>
    <xf numFmtId="0" fontId="25" fillId="0"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1" applyFont="1" applyBorder="1" applyAlignment="1">
      <alignment horizontal="left" vertical="top"/>
    </xf>
    <xf numFmtId="0" fontId="19" fillId="0" borderId="2" xfId="0" applyFont="1" applyBorder="1" applyAlignment="1">
      <alignment horizontal="left" vertical="top" wrapText="1"/>
    </xf>
    <xf numFmtId="0" fontId="24" fillId="0" borderId="2" xfId="1" applyFont="1" applyBorder="1" applyAlignment="1">
      <alignment horizontal="left" vertical="top"/>
    </xf>
    <xf numFmtId="0" fontId="25" fillId="0" borderId="2" xfId="0" applyFont="1" applyBorder="1" applyAlignment="1">
      <alignment horizontal="lef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5" fillId="0" borderId="2" xfId="0" applyFont="1" applyBorder="1" applyAlignment="1">
      <alignment horizontal="left" vertical="top" wrapText="1"/>
    </xf>
    <xf numFmtId="0" fontId="13" fillId="0" borderId="2" xfId="0" applyFont="1" applyBorder="1" applyAlignment="1">
      <alignment wrapText="1"/>
    </xf>
    <xf numFmtId="164" fontId="13" fillId="0" borderId="2" xfId="1" applyNumberFormat="1" applyFont="1" applyFill="1" applyBorder="1" applyAlignment="1"/>
    <xf numFmtId="0" fontId="1" fillId="2" borderId="0" xfId="1" applyFill="1"/>
    <xf numFmtId="164" fontId="13" fillId="3" borderId="2" xfId="1" applyNumberFormat="1" applyFont="1" applyFill="1" applyBorder="1" applyAlignment="1">
      <alignment vertical="top"/>
    </xf>
    <xf numFmtId="164" fontId="16" fillId="3" borderId="2" xfId="1" applyNumberFormat="1" applyFont="1" applyFill="1" applyBorder="1" applyAlignment="1">
      <alignment vertical="top"/>
    </xf>
    <xf numFmtId="164" fontId="18" fillId="3" borderId="2" xfId="1" applyNumberFormat="1" applyFont="1" applyFill="1" applyBorder="1" applyAlignment="1">
      <alignment vertical="top"/>
    </xf>
    <xf numFmtId="164" fontId="5" fillId="3" borderId="2" xfId="1" applyNumberFormat="1" applyFont="1" applyFill="1" applyBorder="1" applyAlignment="1">
      <alignment vertical="top"/>
    </xf>
    <xf numFmtId="164" fontId="19" fillId="3" borderId="2" xfId="1" applyNumberFormat="1" applyFont="1" applyFill="1" applyBorder="1" applyAlignment="1">
      <alignment vertical="top"/>
    </xf>
    <xf numFmtId="164" fontId="25" fillId="3" borderId="2" xfId="1" applyNumberFormat="1" applyFont="1" applyFill="1" applyBorder="1" applyAlignment="1">
      <alignment vertical="top"/>
    </xf>
    <xf numFmtId="164" fontId="13" fillId="3" borderId="2" xfId="1" applyNumberFormat="1" applyFont="1" applyFill="1" applyBorder="1" applyAlignment="1"/>
    <xf numFmtId="3" fontId="24" fillId="0" borderId="2" xfId="1" applyNumberFormat="1" applyFont="1" applyFill="1" applyBorder="1" applyAlignment="1">
      <alignment horizontal="left" vertical="top"/>
    </xf>
    <xf numFmtId="0" fontId="25" fillId="0" borderId="2" xfId="0" applyFont="1" applyFill="1" applyBorder="1" applyAlignment="1">
      <alignment horizontal="left" vertical="top" wrapText="1"/>
    </xf>
    <xf numFmtId="0" fontId="22" fillId="0" borderId="0" xfId="1" applyFont="1" applyFill="1"/>
    <xf numFmtId="3" fontId="21" fillId="0" borderId="2" xfId="1" applyNumberFormat="1" applyFont="1" applyFill="1" applyBorder="1" applyAlignment="1">
      <alignment horizontal="left" vertical="top"/>
    </xf>
    <xf numFmtId="0" fontId="5" fillId="0" borderId="2" xfId="0" applyFont="1" applyFill="1" applyBorder="1" applyAlignment="1">
      <alignment horizontal="left" vertical="top" wrapText="1"/>
    </xf>
    <xf numFmtId="0" fontId="1" fillId="0" borderId="0" xfId="1" applyFont="1" applyFill="1"/>
    <xf numFmtId="0" fontId="5" fillId="0" borderId="1" xfId="1" applyFont="1" applyFill="1" applyBorder="1" applyAlignment="1">
      <alignment horizontal="right"/>
    </xf>
    <xf numFmtId="0" fontId="9" fillId="0" borderId="1" xfId="0" applyFont="1" applyBorder="1" applyAlignment="1">
      <alignment horizontal="right"/>
    </xf>
    <xf numFmtId="3" fontId="10" fillId="0" borderId="2" xfId="1" applyNumberFormat="1" applyFont="1" applyFill="1" applyBorder="1" applyAlignment="1">
      <alignment horizontal="center" vertical="center" wrapText="1"/>
    </xf>
    <xf numFmtId="3" fontId="10" fillId="0" borderId="3" xfId="3" applyNumberFormat="1" applyFont="1" applyFill="1" applyBorder="1" applyAlignment="1">
      <alignment horizontal="center" vertical="center" wrapText="1"/>
    </xf>
    <xf numFmtId="3" fontId="10" fillId="0" borderId="4" xfId="3" applyNumberFormat="1" applyFont="1" applyFill="1" applyBorder="1" applyAlignment="1">
      <alignment horizontal="center" vertical="center" wrapText="1"/>
    </xf>
    <xf numFmtId="3" fontId="10" fillId="0" borderId="5" xfId="3" applyNumberFormat="1" applyFont="1" applyFill="1" applyBorder="1" applyAlignment="1">
      <alignment horizontal="center" vertical="center" wrapText="1"/>
    </xf>
    <xf numFmtId="3" fontId="10" fillId="0" borderId="6" xfId="3" applyNumberFormat="1" applyFont="1" applyFill="1" applyBorder="1" applyAlignment="1">
      <alignment horizontal="center" vertical="center" wrapText="1"/>
    </xf>
    <xf numFmtId="3" fontId="10" fillId="0" borderId="7" xfId="3" applyNumberFormat="1" applyFont="1" applyFill="1" applyBorder="1" applyAlignment="1">
      <alignment horizontal="center" vertical="center" wrapText="1"/>
    </xf>
    <xf numFmtId="0" fontId="6" fillId="0" borderId="0" xfId="2" applyFont="1" applyAlignment="1">
      <alignment horizontal="center" wrapText="1"/>
    </xf>
    <xf numFmtId="0" fontId="29" fillId="0" borderId="0" xfId="1" applyFont="1" applyFill="1" applyAlignment="1">
      <alignment horizontal="left"/>
    </xf>
    <xf numFmtId="0" fontId="30" fillId="0" borderId="0" xfId="0" applyFont="1" applyAlignment="1"/>
    <xf numFmtId="0" fontId="29" fillId="0" borderId="0" xfId="1" applyFont="1" applyFill="1" applyAlignment="1"/>
    <xf numFmtId="0" fontId="29" fillId="0" borderId="0" xfId="1" applyFont="1" applyFill="1" applyAlignment="1">
      <alignment horizontal="left" wrapText="1"/>
    </xf>
    <xf numFmtId="0" fontId="30" fillId="0" borderId="0" xfId="0" applyFont="1" applyAlignment="1">
      <alignment horizontal="left" wrapText="1"/>
    </xf>
  </cellXfs>
  <cellStyles count="18">
    <cellStyle name="Normal" xfId="4"/>
    <cellStyle name="Обычный" xfId="0" builtinId="0"/>
    <cellStyle name="Обычный 10" xfId="5"/>
    <cellStyle name="Обычный 11" xfId="6"/>
    <cellStyle name="Обычный 12" xfId="7"/>
    <cellStyle name="Обычный 13" xfId="8"/>
    <cellStyle name="Обычный 14" xfId="17"/>
    <cellStyle name="Обычный 2" xfId="9"/>
    <cellStyle name="Обычный 3" xfId="10"/>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2"/>
    <cellStyle name="Обычный_Поквартал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90"/>
  <sheetViews>
    <sheetView tabSelected="1" zoomScale="74" zoomScaleNormal="74" zoomScaleSheetLayoutView="100" workbookViewId="0">
      <pane xSplit="2" ySplit="11" topLeftCell="C190" activePane="bottomRight" state="frozen"/>
      <selection pane="topRight" activeCell="C1" sqref="C1"/>
      <selection pane="bottomLeft" activeCell="A10" sqref="A10"/>
      <selection pane="bottomRight" activeCell="C5" sqref="C5"/>
    </sheetView>
  </sheetViews>
  <sheetFormatPr defaultColWidth="9.109375" defaultRowHeight="13.2"/>
  <cols>
    <col min="1" max="1" width="18" style="1" customWidth="1"/>
    <col min="2" max="2" width="72.33203125" style="1" customWidth="1"/>
    <col min="3" max="3" width="11.21875" style="12" customWidth="1"/>
    <col min="4" max="4" width="11.109375" style="12" customWidth="1"/>
    <col min="5" max="5" width="11" style="65" hidden="1" customWidth="1"/>
    <col min="6" max="6" width="10.21875" style="12" customWidth="1"/>
    <col min="7" max="7" width="11.6640625" style="65" hidden="1" customWidth="1"/>
    <col min="8" max="8" width="8.77734375" style="12" customWidth="1"/>
    <col min="9" max="9" width="10.5546875" style="1" hidden="1" customWidth="1"/>
    <col min="10" max="10" width="10.88671875" style="1" customWidth="1"/>
    <col min="11" max="16384" width="9.109375" style="1"/>
  </cols>
  <sheetData>
    <row r="1" spans="1:10" ht="15.6">
      <c r="C1" s="88" t="s">
        <v>0</v>
      </c>
      <c r="D1" s="89"/>
      <c r="E1" s="89"/>
      <c r="F1" s="89"/>
      <c r="G1" s="89"/>
      <c r="H1" s="89"/>
      <c r="I1" s="89"/>
      <c r="J1" s="89"/>
    </row>
    <row r="2" spans="1:10" ht="15.6">
      <c r="C2" s="88" t="s">
        <v>1</v>
      </c>
      <c r="D2" s="89"/>
      <c r="E2" s="89"/>
      <c r="F2" s="89"/>
      <c r="G2" s="89"/>
      <c r="H2" s="89"/>
      <c r="I2" s="89"/>
      <c r="J2" s="89"/>
    </row>
    <row r="3" spans="1:10" ht="15.6">
      <c r="C3" s="88" t="s">
        <v>2</v>
      </c>
      <c r="D3" s="89"/>
      <c r="E3" s="89"/>
      <c r="F3" s="89"/>
      <c r="G3" s="89"/>
      <c r="H3" s="89"/>
      <c r="I3" s="89"/>
      <c r="J3" s="89"/>
    </row>
    <row r="4" spans="1:10" ht="15.6">
      <c r="C4" s="90" t="s">
        <v>368</v>
      </c>
      <c r="D4" s="89"/>
      <c r="E4" s="89"/>
      <c r="F4" s="89"/>
      <c r="G4" s="89"/>
      <c r="H4" s="89"/>
      <c r="I4" s="89"/>
      <c r="J4" s="89"/>
    </row>
    <row r="5" spans="1:10" ht="16.8">
      <c r="C5" s="2"/>
      <c r="D5" s="3"/>
      <c r="E5" s="3"/>
      <c r="F5" s="3"/>
      <c r="G5" s="3"/>
      <c r="H5" s="3"/>
      <c r="I5" s="3"/>
      <c r="J5" s="3"/>
    </row>
    <row r="6" spans="1:10" ht="15.75" customHeight="1">
      <c r="A6" s="4"/>
      <c r="B6" s="4"/>
      <c r="C6" s="91" t="s">
        <v>3</v>
      </c>
      <c r="D6" s="92"/>
      <c r="E6" s="92"/>
      <c r="F6" s="92"/>
      <c r="G6" s="92"/>
      <c r="H6" s="92"/>
      <c r="I6" s="92"/>
      <c r="J6" s="92"/>
    </row>
    <row r="7" spans="1:10" s="5" customFormat="1" ht="45" customHeight="1">
      <c r="A7" s="87" t="s">
        <v>292</v>
      </c>
      <c r="B7" s="87"/>
      <c r="C7" s="87"/>
      <c r="D7" s="87"/>
      <c r="E7" s="87"/>
      <c r="F7" s="87"/>
      <c r="G7" s="87"/>
      <c r="H7" s="87"/>
      <c r="I7" s="87"/>
      <c r="J7" s="87"/>
    </row>
    <row r="8" spans="1:10" ht="12.75" customHeight="1">
      <c r="A8" s="6"/>
      <c r="B8" s="6"/>
      <c r="C8" s="7"/>
      <c r="D8" s="79" t="s">
        <v>290</v>
      </c>
      <c r="E8" s="80"/>
      <c r="F8" s="80"/>
      <c r="G8" s="80"/>
      <c r="H8" s="80"/>
      <c r="I8" s="80"/>
      <c r="J8" s="80"/>
    </row>
    <row r="9" spans="1:10" ht="12.75" customHeight="1">
      <c r="A9" s="81" t="s">
        <v>4</v>
      </c>
      <c r="B9" s="81" t="s">
        <v>5</v>
      </c>
      <c r="C9" s="82" t="s">
        <v>293</v>
      </c>
      <c r="D9" s="83"/>
      <c r="E9" s="83"/>
      <c r="F9" s="83"/>
      <c r="G9" s="83"/>
      <c r="H9" s="84"/>
      <c r="I9" s="8"/>
      <c r="J9" s="85" t="s">
        <v>6</v>
      </c>
    </row>
    <row r="10" spans="1:10" s="12" customFormat="1" ht="60.6" customHeight="1">
      <c r="A10" s="81"/>
      <c r="B10" s="81"/>
      <c r="C10" s="9" t="s">
        <v>7</v>
      </c>
      <c r="D10" s="9" t="s">
        <v>8</v>
      </c>
      <c r="E10" s="10"/>
      <c r="F10" s="9" t="s">
        <v>9</v>
      </c>
      <c r="G10" s="10" t="s">
        <v>10</v>
      </c>
      <c r="H10" s="9" t="s">
        <v>291</v>
      </c>
      <c r="I10" s="11"/>
      <c r="J10" s="86"/>
    </row>
    <row r="11" spans="1:10" s="15" customFormat="1" ht="10.199999999999999">
      <c r="A11" s="13">
        <v>1</v>
      </c>
      <c r="B11" s="13">
        <v>2</v>
      </c>
      <c r="C11" s="13">
        <v>3</v>
      </c>
      <c r="D11" s="13">
        <v>4</v>
      </c>
      <c r="E11" s="14"/>
      <c r="F11" s="13">
        <v>5</v>
      </c>
      <c r="G11" s="14"/>
      <c r="H11" s="13">
        <v>6</v>
      </c>
      <c r="J11" s="13">
        <v>7</v>
      </c>
    </row>
    <row r="12" spans="1:10" s="19" customFormat="1">
      <c r="A12" s="16" t="s">
        <v>11</v>
      </c>
      <c r="B12" s="17" t="s">
        <v>12</v>
      </c>
      <c r="C12" s="18">
        <f>C13+C36+C50+C65+C68+C82+C103+C118+C130+C146+C112+C30</f>
        <v>149922.9</v>
      </c>
      <c r="D12" s="18">
        <f>D13+D36+D50+D65+D68+D82+D103+D118+D130+D146+D112+D30</f>
        <v>211154.5</v>
      </c>
      <c r="E12" s="66">
        <f>D12-C12</f>
        <v>61231.600000000006</v>
      </c>
      <c r="F12" s="18">
        <f>F13+F36+F50+F65+F68+F82+F103+F118+F130+F146+F112+F30</f>
        <v>212538.99999999997</v>
      </c>
      <c r="G12" s="66">
        <f>F12-D12</f>
        <v>1384.4999999999709</v>
      </c>
      <c r="H12" s="18">
        <f>F12/D12*100</f>
        <v>100.65568102976729</v>
      </c>
      <c r="I12" s="18" t="e">
        <f>I13+I36+I50+I65+I68+I82+I103+I118+#REF!+I130+I146+I112+I30</f>
        <v>#REF!</v>
      </c>
      <c r="J12" s="18">
        <f>J13+J36+J50+J65+J68+J82+J103+J118+J130+J146+J112+J30</f>
        <v>278621.10000000003</v>
      </c>
    </row>
    <row r="13" spans="1:10" s="19" customFormat="1">
      <c r="A13" s="20" t="s">
        <v>13</v>
      </c>
      <c r="B13" s="21" t="s">
        <v>14</v>
      </c>
      <c r="C13" s="18">
        <f>C14</f>
        <v>112484</v>
      </c>
      <c r="D13" s="18">
        <f>D14</f>
        <v>169181.5</v>
      </c>
      <c r="E13" s="66">
        <f t="shared" ref="E13:E62" si="0">D13-C13</f>
        <v>56697.5</v>
      </c>
      <c r="F13" s="18">
        <f>F14</f>
        <v>166392.20000000001</v>
      </c>
      <c r="G13" s="66">
        <f t="shared" ref="G13:G62" si="1">F13-D13</f>
        <v>-2789.2999999999884</v>
      </c>
      <c r="H13" s="18">
        <f>F13/D13*100</f>
        <v>98.351297275411326</v>
      </c>
      <c r="I13" s="18" t="e">
        <f>I14</f>
        <v>#REF!</v>
      </c>
      <c r="J13" s="18">
        <f>J14</f>
        <v>210514.3</v>
      </c>
    </row>
    <row r="14" spans="1:10" s="22" customFormat="1">
      <c r="A14" s="16" t="s">
        <v>15</v>
      </c>
      <c r="B14" s="17" t="s">
        <v>16</v>
      </c>
      <c r="C14" s="18">
        <f>C15+C19+C24+C28</f>
        <v>112484</v>
      </c>
      <c r="D14" s="18">
        <f>D15+D19+D24+D28</f>
        <v>169181.5</v>
      </c>
      <c r="E14" s="66">
        <f t="shared" si="0"/>
        <v>56697.5</v>
      </c>
      <c r="F14" s="18">
        <f>F15+F19+F24+F28</f>
        <v>166392.20000000001</v>
      </c>
      <c r="G14" s="66">
        <f t="shared" si="1"/>
        <v>-2789.2999999999884</v>
      </c>
      <c r="H14" s="18">
        <f>F14/D14*100</f>
        <v>98.351297275411326</v>
      </c>
      <c r="I14" s="18" t="e">
        <f>I16+#REF!+I29+I25</f>
        <v>#REF!</v>
      </c>
      <c r="J14" s="18">
        <f>J15+J19+J24+J28</f>
        <v>210514.3</v>
      </c>
    </row>
    <row r="15" spans="1:10" s="22" customFormat="1" ht="52.8">
      <c r="A15" s="23" t="s">
        <v>17</v>
      </c>
      <c r="B15" s="24" t="s">
        <v>18</v>
      </c>
      <c r="C15" s="25">
        <f>SUM(C16:C18)</f>
        <v>104624</v>
      </c>
      <c r="D15" s="25">
        <f>SUM(D16:D18)</f>
        <v>161321.5</v>
      </c>
      <c r="E15" s="67">
        <f t="shared" si="0"/>
        <v>56697.5</v>
      </c>
      <c r="F15" s="25">
        <f>SUM(F16:F18)</f>
        <v>160472.70000000001</v>
      </c>
      <c r="G15" s="67">
        <f t="shared" si="1"/>
        <v>-848.79999999998836</v>
      </c>
      <c r="H15" s="25">
        <f>F15/D15*100</f>
        <v>99.473845705625109</v>
      </c>
      <c r="I15" s="18"/>
      <c r="J15" s="25">
        <f>SUM(J16:J18)</f>
        <v>201970.5</v>
      </c>
    </row>
    <row r="16" spans="1:10" ht="66">
      <c r="A16" s="26" t="s">
        <v>19</v>
      </c>
      <c r="B16" s="27" t="s">
        <v>20</v>
      </c>
      <c r="C16" s="28">
        <v>104624</v>
      </c>
      <c r="D16" s="28">
        <v>161321.5</v>
      </c>
      <c r="E16" s="68">
        <f t="shared" si="0"/>
        <v>56697.5</v>
      </c>
      <c r="F16" s="28">
        <v>160336.70000000001</v>
      </c>
      <c r="G16" s="68">
        <f t="shared" si="1"/>
        <v>-984.79999999998836</v>
      </c>
      <c r="H16" s="28">
        <f>F16/D16*100</f>
        <v>99.389542001531112</v>
      </c>
      <c r="I16" s="28"/>
      <c r="J16" s="28">
        <v>201970.5</v>
      </c>
    </row>
    <row r="17" spans="1:10" ht="52.8">
      <c r="A17" s="26" t="s">
        <v>21</v>
      </c>
      <c r="B17" s="27" t="s">
        <v>22</v>
      </c>
      <c r="C17" s="28">
        <v>0</v>
      </c>
      <c r="D17" s="28">
        <v>0</v>
      </c>
      <c r="E17" s="68">
        <f t="shared" si="0"/>
        <v>0</v>
      </c>
      <c r="F17" s="28">
        <v>100.2</v>
      </c>
      <c r="G17" s="68">
        <f t="shared" si="1"/>
        <v>100.2</v>
      </c>
      <c r="H17" s="28"/>
      <c r="I17" s="28"/>
      <c r="J17" s="28">
        <v>0</v>
      </c>
    </row>
    <row r="18" spans="1:10" ht="66">
      <c r="A18" s="26" t="s">
        <v>23</v>
      </c>
      <c r="B18" s="27" t="s">
        <v>24</v>
      </c>
      <c r="C18" s="28">
        <v>0</v>
      </c>
      <c r="D18" s="28">
        <v>0</v>
      </c>
      <c r="E18" s="68">
        <f t="shared" si="0"/>
        <v>0</v>
      </c>
      <c r="F18" s="28">
        <v>35.799999999999997</v>
      </c>
      <c r="G18" s="68">
        <f t="shared" si="1"/>
        <v>35.799999999999997</v>
      </c>
      <c r="H18" s="28"/>
      <c r="I18" s="28"/>
      <c r="J18" s="28">
        <v>0</v>
      </c>
    </row>
    <row r="19" spans="1:10" ht="68.400000000000006" customHeight="1">
      <c r="A19" s="23" t="s">
        <v>25</v>
      </c>
      <c r="B19" s="24" t="s">
        <v>26</v>
      </c>
      <c r="C19" s="25">
        <f>SUM(C20:C22)</f>
        <v>0</v>
      </c>
      <c r="D19" s="25">
        <f>SUM(D20:D22)</f>
        <v>0</v>
      </c>
      <c r="E19" s="67">
        <f t="shared" si="0"/>
        <v>0</v>
      </c>
      <c r="F19" s="25">
        <f>SUM(F20:F22)</f>
        <v>49.5</v>
      </c>
      <c r="G19" s="67">
        <f t="shared" si="1"/>
        <v>49.5</v>
      </c>
      <c r="H19" s="25"/>
      <c r="I19" s="28"/>
      <c r="J19" s="25">
        <f>SUM(J20:J22)</f>
        <v>52.5</v>
      </c>
    </row>
    <row r="20" spans="1:10" ht="82.95" customHeight="1">
      <c r="A20" s="26" t="s">
        <v>27</v>
      </c>
      <c r="B20" s="27" t="s">
        <v>28</v>
      </c>
      <c r="C20" s="28">
        <v>0</v>
      </c>
      <c r="D20" s="28">
        <v>0</v>
      </c>
      <c r="E20" s="68">
        <f t="shared" si="0"/>
        <v>0</v>
      </c>
      <c r="F20" s="28">
        <v>43.5</v>
      </c>
      <c r="G20" s="68">
        <f t="shared" si="1"/>
        <v>43.5</v>
      </c>
      <c r="H20" s="28"/>
      <c r="I20" s="28"/>
      <c r="J20" s="28">
        <v>52.5</v>
      </c>
    </row>
    <row r="21" spans="1:10" ht="80.400000000000006" customHeight="1">
      <c r="A21" s="26" t="s">
        <v>29</v>
      </c>
      <c r="B21" s="27" t="s">
        <v>30</v>
      </c>
      <c r="C21" s="28">
        <v>0</v>
      </c>
      <c r="D21" s="28">
        <v>0</v>
      </c>
      <c r="E21" s="68">
        <f t="shared" si="0"/>
        <v>0</v>
      </c>
      <c r="F21" s="28">
        <v>3.1</v>
      </c>
      <c r="G21" s="68">
        <f t="shared" si="1"/>
        <v>3.1</v>
      </c>
      <c r="H21" s="28"/>
      <c r="I21" s="28"/>
      <c r="J21" s="28">
        <v>0</v>
      </c>
    </row>
    <row r="22" spans="1:10" ht="94.5" customHeight="1">
      <c r="A22" s="26" t="s">
        <v>31</v>
      </c>
      <c r="B22" s="27" t="s">
        <v>32</v>
      </c>
      <c r="C22" s="28">
        <v>0</v>
      </c>
      <c r="D22" s="28">
        <v>0</v>
      </c>
      <c r="E22" s="68">
        <f t="shared" si="0"/>
        <v>0</v>
      </c>
      <c r="F22" s="28">
        <v>2.9</v>
      </c>
      <c r="G22" s="68">
        <f t="shared" si="1"/>
        <v>2.9</v>
      </c>
      <c r="H22" s="28"/>
      <c r="I22" s="28"/>
      <c r="J22" s="28">
        <v>0</v>
      </c>
    </row>
    <row r="23" spans="1:10" ht="75.75" hidden="1" customHeight="1">
      <c r="A23" s="26" t="s">
        <v>33</v>
      </c>
      <c r="B23" s="27" t="s">
        <v>34</v>
      </c>
      <c r="C23" s="28"/>
      <c r="D23" s="28"/>
      <c r="E23" s="68">
        <f t="shared" si="0"/>
        <v>0</v>
      </c>
      <c r="F23" s="28"/>
      <c r="G23" s="68">
        <f t="shared" si="1"/>
        <v>0</v>
      </c>
      <c r="H23" s="28"/>
      <c r="I23" s="28"/>
      <c r="J23" s="28"/>
    </row>
    <row r="24" spans="1:10" ht="31.95" customHeight="1">
      <c r="A24" s="23" t="s">
        <v>35</v>
      </c>
      <c r="B24" s="24" t="s">
        <v>36</v>
      </c>
      <c r="C24" s="25">
        <f>SUM(C25:C27)</f>
        <v>0</v>
      </c>
      <c r="D24" s="25">
        <f>SUM(D25:D27)</f>
        <v>0</v>
      </c>
      <c r="E24" s="67">
        <f t="shared" si="0"/>
        <v>0</v>
      </c>
      <c r="F24" s="25">
        <f>SUM(F25:F27)</f>
        <v>538.59999999999991</v>
      </c>
      <c r="G24" s="67">
        <f t="shared" si="1"/>
        <v>538.59999999999991</v>
      </c>
      <c r="H24" s="25"/>
      <c r="I24" s="28"/>
      <c r="J24" s="25">
        <f>SUM(J25:J27)</f>
        <v>555.29999999999995</v>
      </c>
    </row>
    <row r="25" spans="1:10" ht="55.2" customHeight="1">
      <c r="A25" s="26" t="s">
        <v>37</v>
      </c>
      <c r="B25" s="27" t="s">
        <v>38</v>
      </c>
      <c r="C25" s="28">
        <v>0</v>
      </c>
      <c r="D25" s="28">
        <v>0</v>
      </c>
      <c r="E25" s="68">
        <f t="shared" si="0"/>
        <v>0</v>
      </c>
      <c r="F25" s="28">
        <v>514.79999999999995</v>
      </c>
      <c r="G25" s="68">
        <f t="shared" si="1"/>
        <v>514.79999999999995</v>
      </c>
      <c r="H25" s="28"/>
      <c r="I25" s="28"/>
      <c r="J25" s="28">
        <v>555.29999999999995</v>
      </c>
    </row>
    <row r="26" spans="1:10" ht="39.6">
      <c r="A26" s="26" t="s">
        <v>39</v>
      </c>
      <c r="B26" s="27" t="s">
        <v>40</v>
      </c>
      <c r="C26" s="28">
        <v>0</v>
      </c>
      <c r="D26" s="28">
        <v>0</v>
      </c>
      <c r="E26" s="68">
        <f t="shared" si="0"/>
        <v>0</v>
      </c>
      <c r="F26" s="28">
        <v>8.9</v>
      </c>
      <c r="G26" s="68">
        <f t="shared" si="1"/>
        <v>8.9</v>
      </c>
      <c r="H26" s="28"/>
      <c r="I26" s="28"/>
      <c r="J26" s="28">
        <v>0</v>
      </c>
    </row>
    <row r="27" spans="1:10" ht="56.4" customHeight="1">
      <c r="A27" s="26" t="s">
        <v>41</v>
      </c>
      <c r="B27" s="27" t="s">
        <v>42</v>
      </c>
      <c r="C27" s="28">
        <v>0</v>
      </c>
      <c r="D27" s="28">
        <v>0</v>
      </c>
      <c r="E27" s="68">
        <f t="shared" si="0"/>
        <v>0</v>
      </c>
      <c r="F27" s="28">
        <v>14.9</v>
      </c>
      <c r="G27" s="68">
        <f t="shared" si="1"/>
        <v>14.9</v>
      </c>
      <c r="H27" s="28"/>
      <c r="I27" s="28"/>
      <c r="J27" s="28">
        <v>0</v>
      </c>
    </row>
    <row r="28" spans="1:10" s="30" customFormat="1" ht="57" customHeight="1">
      <c r="A28" s="23" t="s">
        <v>43</v>
      </c>
      <c r="B28" s="24" t="s">
        <v>44</v>
      </c>
      <c r="C28" s="25">
        <f>C29</f>
        <v>7860</v>
      </c>
      <c r="D28" s="25">
        <f>D29</f>
        <v>7860</v>
      </c>
      <c r="E28" s="67">
        <f t="shared" si="0"/>
        <v>0</v>
      </c>
      <c r="F28" s="25">
        <f>F29</f>
        <v>5331.4</v>
      </c>
      <c r="G28" s="67">
        <f t="shared" si="1"/>
        <v>-2528.6000000000004</v>
      </c>
      <c r="H28" s="25">
        <f t="shared" ref="H28:H45" si="2">F28/D28*100</f>
        <v>67.829516539440206</v>
      </c>
      <c r="I28" s="29"/>
      <c r="J28" s="25">
        <f>J29</f>
        <v>7936</v>
      </c>
    </row>
    <row r="29" spans="1:10" s="34" customFormat="1" ht="70.95" customHeight="1">
      <c r="A29" s="31" t="s">
        <v>45</v>
      </c>
      <c r="B29" s="32" t="s">
        <v>46</v>
      </c>
      <c r="C29" s="33">
        <v>7860</v>
      </c>
      <c r="D29" s="33">
        <v>7860</v>
      </c>
      <c r="E29" s="69">
        <f t="shared" si="0"/>
        <v>0</v>
      </c>
      <c r="F29" s="33">
        <v>5331.4</v>
      </c>
      <c r="G29" s="69">
        <f t="shared" si="1"/>
        <v>-2528.6000000000004</v>
      </c>
      <c r="H29" s="33">
        <f t="shared" si="2"/>
        <v>67.829516539440206</v>
      </c>
      <c r="I29" s="28"/>
      <c r="J29" s="33">
        <v>7936</v>
      </c>
    </row>
    <row r="30" spans="1:10" s="37" customFormat="1" ht="26.4">
      <c r="A30" s="35" t="s">
        <v>47</v>
      </c>
      <c r="B30" s="36" t="s">
        <v>48</v>
      </c>
      <c r="C30" s="18">
        <f t="shared" ref="C30:J30" si="3">C31</f>
        <v>2983</v>
      </c>
      <c r="D30" s="18">
        <f t="shared" si="3"/>
        <v>2983</v>
      </c>
      <c r="E30" s="66">
        <f t="shared" si="0"/>
        <v>0</v>
      </c>
      <c r="F30" s="18">
        <f t="shared" si="3"/>
        <v>3322.6</v>
      </c>
      <c r="G30" s="66">
        <f t="shared" si="1"/>
        <v>339.59999999999991</v>
      </c>
      <c r="H30" s="18">
        <f t="shared" si="2"/>
        <v>111.38451223600403</v>
      </c>
      <c r="I30" s="18">
        <f t="shared" si="3"/>
        <v>0</v>
      </c>
      <c r="J30" s="18">
        <f t="shared" si="3"/>
        <v>4800.3</v>
      </c>
    </row>
    <row r="31" spans="1:10" s="37" customFormat="1" ht="26.4">
      <c r="A31" s="35" t="s">
        <v>49</v>
      </c>
      <c r="B31" s="38" t="s">
        <v>50</v>
      </c>
      <c r="C31" s="18">
        <f>C32+C33+C34+C35</f>
        <v>2983</v>
      </c>
      <c r="D31" s="18">
        <f>D32+D33+D34+D35</f>
        <v>2983</v>
      </c>
      <c r="E31" s="66">
        <f t="shared" si="0"/>
        <v>0</v>
      </c>
      <c r="F31" s="18">
        <f>F32+F33+F34+F35</f>
        <v>3322.6</v>
      </c>
      <c r="G31" s="66">
        <f t="shared" si="1"/>
        <v>339.59999999999991</v>
      </c>
      <c r="H31" s="18">
        <f t="shared" si="2"/>
        <v>111.38451223600403</v>
      </c>
      <c r="I31" s="18">
        <f>I32+I33+I34+I35</f>
        <v>0</v>
      </c>
      <c r="J31" s="18">
        <f>J32+J33+J34+J35</f>
        <v>4800.3</v>
      </c>
    </row>
    <row r="32" spans="1:10" ht="44.4" customHeight="1">
      <c r="A32" s="39" t="s">
        <v>51</v>
      </c>
      <c r="B32" s="40" t="s">
        <v>52</v>
      </c>
      <c r="C32" s="28">
        <v>1121</v>
      </c>
      <c r="D32" s="28">
        <v>1121</v>
      </c>
      <c r="E32" s="68">
        <f t="shared" si="0"/>
        <v>0</v>
      </c>
      <c r="F32" s="28">
        <v>1446.9</v>
      </c>
      <c r="G32" s="68">
        <f t="shared" si="1"/>
        <v>325.90000000000009</v>
      </c>
      <c r="H32" s="28">
        <f t="shared" si="2"/>
        <v>129.07225691347014</v>
      </c>
      <c r="I32" s="28"/>
      <c r="J32" s="28">
        <v>2014</v>
      </c>
    </row>
    <row r="33" spans="1:10" ht="53.4" customHeight="1">
      <c r="A33" s="39" t="s">
        <v>53</v>
      </c>
      <c r="B33" s="40" t="s">
        <v>54</v>
      </c>
      <c r="C33" s="28">
        <v>8</v>
      </c>
      <c r="D33" s="28">
        <v>8</v>
      </c>
      <c r="E33" s="68">
        <f t="shared" si="0"/>
        <v>0</v>
      </c>
      <c r="F33" s="28">
        <v>13.1</v>
      </c>
      <c r="G33" s="68">
        <f t="shared" si="1"/>
        <v>5.0999999999999996</v>
      </c>
      <c r="H33" s="28">
        <f t="shared" si="2"/>
        <v>163.75</v>
      </c>
      <c r="I33" s="28"/>
      <c r="J33" s="28">
        <v>19.7</v>
      </c>
    </row>
    <row r="34" spans="1:10" ht="42" customHeight="1">
      <c r="A34" s="39" t="s">
        <v>55</v>
      </c>
      <c r="B34" s="40" t="s">
        <v>56</v>
      </c>
      <c r="C34" s="28">
        <v>2013</v>
      </c>
      <c r="D34" s="28">
        <v>2013</v>
      </c>
      <c r="E34" s="68">
        <f t="shared" si="0"/>
        <v>0</v>
      </c>
      <c r="F34" s="28">
        <v>2186.6999999999998</v>
      </c>
      <c r="G34" s="68">
        <f t="shared" si="1"/>
        <v>173.69999999999982</v>
      </c>
      <c r="H34" s="28">
        <f t="shared" si="2"/>
        <v>108.62891207153503</v>
      </c>
      <c r="I34" s="28"/>
      <c r="J34" s="28">
        <v>3139.4</v>
      </c>
    </row>
    <row r="35" spans="1:10" ht="43.2" customHeight="1">
      <c r="A35" s="39" t="s">
        <v>57</v>
      </c>
      <c r="B35" s="40" t="s">
        <v>58</v>
      </c>
      <c r="C35" s="28">
        <v>-159</v>
      </c>
      <c r="D35" s="28">
        <v>-159</v>
      </c>
      <c r="E35" s="68">
        <f t="shared" si="0"/>
        <v>0</v>
      </c>
      <c r="F35" s="28">
        <v>-324.10000000000002</v>
      </c>
      <c r="G35" s="68">
        <f t="shared" si="1"/>
        <v>-165.10000000000002</v>
      </c>
      <c r="H35" s="28">
        <f t="shared" si="2"/>
        <v>203.8364779874214</v>
      </c>
      <c r="I35" s="28"/>
      <c r="J35" s="28">
        <v>-372.8</v>
      </c>
    </row>
    <row r="36" spans="1:10">
      <c r="A36" s="16" t="s">
        <v>59</v>
      </c>
      <c r="B36" s="21" t="s">
        <v>60</v>
      </c>
      <c r="C36" s="18">
        <f>C37+C44+C48</f>
        <v>2805</v>
      </c>
      <c r="D36" s="18">
        <f>D37+D44+D48</f>
        <v>2805</v>
      </c>
      <c r="E36" s="66">
        <f t="shared" si="0"/>
        <v>0</v>
      </c>
      <c r="F36" s="18">
        <f>F37+F44+F48</f>
        <v>2383.6999999999998</v>
      </c>
      <c r="G36" s="66">
        <f t="shared" si="1"/>
        <v>-421.30000000000018</v>
      </c>
      <c r="H36" s="18">
        <f t="shared" si="2"/>
        <v>84.980392156862735</v>
      </c>
      <c r="I36" s="18" t="e">
        <f>I37+I44+I48</f>
        <v>#REF!</v>
      </c>
      <c r="J36" s="18">
        <f>J37+J44+J48</f>
        <v>3806</v>
      </c>
    </row>
    <row r="37" spans="1:10" s="37" customFormat="1">
      <c r="A37" s="16" t="s">
        <v>61</v>
      </c>
      <c r="B37" s="17" t="s">
        <v>62</v>
      </c>
      <c r="C37" s="18">
        <f>C38</f>
        <v>2655</v>
      </c>
      <c r="D37" s="18">
        <f>D38</f>
        <v>2655</v>
      </c>
      <c r="E37" s="66">
        <f t="shared" si="0"/>
        <v>0</v>
      </c>
      <c r="F37" s="18">
        <f>F38</f>
        <v>2225.4</v>
      </c>
      <c r="G37" s="66">
        <f t="shared" si="1"/>
        <v>-429.59999999999991</v>
      </c>
      <c r="H37" s="18">
        <f t="shared" si="2"/>
        <v>83.819209039548028</v>
      </c>
      <c r="I37" s="18" t="e">
        <f>I39+#REF!</f>
        <v>#REF!</v>
      </c>
      <c r="J37" s="18">
        <f>J38</f>
        <v>3540</v>
      </c>
    </row>
    <row r="38" spans="1:10" s="30" customFormat="1" ht="18.600000000000001" customHeight="1">
      <c r="A38" s="41" t="s">
        <v>63</v>
      </c>
      <c r="B38" s="42" t="s">
        <v>64</v>
      </c>
      <c r="C38" s="29">
        <f>SUM(C39:C41)</f>
        <v>2655</v>
      </c>
      <c r="D38" s="29">
        <f>SUM(D39:D41)</f>
        <v>2655</v>
      </c>
      <c r="E38" s="70">
        <f t="shared" si="0"/>
        <v>0</v>
      </c>
      <c r="F38" s="29">
        <f>SUM(F39:F41)</f>
        <v>2225.4</v>
      </c>
      <c r="G38" s="70">
        <f t="shared" si="1"/>
        <v>-429.59999999999991</v>
      </c>
      <c r="H38" s="29">
        <f t="shared" si="2"/>
        <v>83.819209039548028</v>
      </c>
      <c r="I38" s="29"/>
      <c r="J38" s="29">
        <f>SUM(J39:J41)</f>
        <v>3540</v>
      </c>
    </row>
    <row r="39" spans="1:10" ht="39.6">
      <c r="A39" s="26" t="s">
        <v>65</v>
      </c>
      <c r="B39" s="40" t="s">
        <v>66</v>
      </c>
      <c r="C39" s="33">
        <v>2655</v>
      </c>
      <c r="D39" s="33">
        <v>2655</v>
      </c>
      <c r="E39" s="69">
        <f t="shared" si="0"/>
        <v>0</v>
      </c>
      <c r="F39" s="33">
        <v>2214.5</v>
      </c>
      <c r="G39" s="69">
        <f t="shared" si="1"/>
        <v>-440.5</v>
      </c>
      <c r="H39" s="33">
        <f t="shared" si="2"/>
        <v>83.408662900188318</v>
      </c>
      <c r="I39" s="33"/>
      <c r="J39" s="33">
        <v>3540</v>
      </c>
    </row>
    <row r="40" spans="1:10" ht="26.4">
      <c r="A40" s="26" t="s">
        <v>67</v>
      </c>
      <c r="B40" s="40" t="s">
        <v>68</v>
      </c>
      <c r="C40" s="33">
        <v>0</v>
      </c>
      <c r="D40" s="33">
        <v>0</v>
      </c>
      <c r="E40" s="69">
        <f t="shared" si="0"/>
        <v>0</v>
      </c>
      <c r="F40" s="33">
        <v>3.5</v>
      </c>
      <c r="G40" s="69">
        <f t="shared" si="1"/>
        <v>3.5</v>
      </c>
      <c r="H40" s="33"/>
      <c r="I40" s="33"/>
      <c r="J40" s="33">
        <v>0</v>
      </c>
    </row>
    <row r="41" spans="1:10" ht="39.6">
      <c r="A41" s="26" t="s">
        <v>69</v>
      </c>
      <c r="B41" s="40" t="s">
        <v>70</v>
      </c>
      <c r="C41" s="33">
        <v>0</v>
      </c>
      <c r="D41" s="33">
        <v>0</v>
      </c>
      <c r="E41" s="69">
        <f t="shared" si="0"/>
        <v>0</v>
      </c>
      <c r="F41" s="33">
        <v>7.4</v>
      </c>
      <c r="G41" s="69">
        <f t="shared" si="1"/>
        <v>7.4</v>
      </c>
      <c r="H41" s="33"/>
      <c r="I41" s="33"/>
      <c r="J41" s="33">
        <v>0</v>
      </c>
    </row>
    <row r="42" spans="1:10" ht="30.6" hidden="1" customHeight="1">
      <c r="A42" s="26" t="s">
        <v>71</v>
      </c>
      <c r="B42" s="40" t="s">
        <v>72</v>
      </c>
      <c r="C42" s="33">
        <v>0</v>
      </c>
      <c r="D42" s="33">
        <v>0</v>
      </c>
      <c r="E42" s="69">
        <f t="shared" si="0"/>
        <v>0</v>
      </c>
      <c r="F42" s="33">
        <v>0</v>
      </c>
      <c r="G42" s="69">
        <f t="shared" si="1"/>
        <v>0</v>
      </c>
      <c r="H42" s="33"/>
      <c r="I42" s="33"/>
      <c r="J42" s="33">
        <v>0</v>
      </c>
    </row>
    <row r="43" spans="1:10" ht="43.95" hidden="1" customHeight="1">
      <c r="A43" s="26" t="s">
        <v>73</v>
      </c>
      <c r="B43" s="40" t="s">
        <v>74</v>
      </c>
      <c r="C43" s="33"/>
      <c r="D43" s="33"/>
      <c r="E43" s="69">
        <f t="shared" si="0"/>
        <v>0</v>
      </c>
      <c r="F43" s="33"/>
      <c r="G43" s="69">
        <f t="shared" si="1"/>
        <v>0</v>
      </c>
      <c r="H43" s="33" t="e">
        <f t="shared" si="2"/>
        <v>#DIV/0!</v>
      </c>
      <c r="I43" s="33"/>
      <c r="J43" s="33"/>
    </row>
    <row r="44" spans="1:10" s="37" customFormat="1" ht="16.2" customHeight="1">
      <c r="A44" s="16" t="s">
        <v>75</v>
      </c>
      <c r="B44" s="17" t="s">
        <v>76</v>
      </c>
      <c r="C44" s="18">
        <f>C45+C46</f>
        <v>30</v>
      </c>
      <c r="D44" s="18">
        <f>D45+D46</f>
        <v>30</v>
      </c>
      <c r="E44" s="66">
        <f t="shared" si="0"/>
        <v>0</v>
      </c>
      <c r="F44" s="18">
        <f>F45+F46</f>
        <v>26.599999999999998</v>
      </c>
      <c r="G44" s="66">
        <f t="shared" si="1"/>
        <v>-3.4000000000000021</v>
      </c>
      <c r="H44" s="46">
        <f t="shared" si="2"/>
        <v>88.666666666666657</v>
      </c>
      <c r="I44" s="18">
        <f>I45+I46</f>
        <v>0</v>
      </c>
      <c r="J44" s="18">
        <f>J45+J46</f>
        <v>26</v>
      </c>
    </row>
    <row r="45" spans="1:10" s="34" customFormat="1" ht="29.4" customHeight="1">
      <c r="A45" s="26" t="s">
        <v>77</v>
      </c>
      <c r="B45" s="40" t="s">
        <v>78</v>
      </c>
      <c r="C45" s="28">
        <v>30</v>
      </c>
      <c r="D45" s="28">
        <v>30</v>
      </c>
      <c r="E45" s="68">
        <f t="shared" si="0"/>
        <v>0</v>
      </c>
      <c r="F45" s="28">
        <v>22.9</v>
      </c>
      <c r="G45" s="68">
        <f t="shared" si="1"/>
        <v>-7.1000000000000014</v>
      </c>
      <c r="H45" s="28">
        <f t="shared" si="2"/>
        <v>76.333333333333329</v>
      </c>
      <c r="I45" s="28">
        <v>0</v>
      </c>
      <c r="J45" s="28">
        <v>26</v>
      </c>
    </row>
    <row r="46" spans="1:10">
      <c r="A46" s="26" t="s">
        <v>79</v>
      </c>
      <c r="B46" s="40" t="s">
        <v>80</v>
      </c>
      <c r="C46" s="29">
        <v>0</v>
      </c>
      <c r="D46" s="29">
        <v>0</v>
      </c>
      <c r="E46" s="70">
        <f t="shared" si="0"/>
        <v>0</v>
      </c>
      <c r="F46" s="29">
        <v>3.7</v>
      </c>
      <c r="G46" s="70">
        <f t="shared" si="1"/>
        <v>3.7</v>
      </c>
      <c r="H46" s="33"/>
      <c r="I46" s="29">
        <v>0</v>
      </c>
      <c r="J46" s="29">
        <v>0</v>
      </c>
    </row>
    <row r="47" spans="1:10" ht="26.4" hidden="1">
      <c r="A47" s="26" t="s">
        <v>81</v>
      </c>
      <c r="B47" s="40" t="s">
        <v>82</v>
      </c>
      <c r="C47" s="29"/>
      <c r="D47" s="29"/>
      <c r="E47" s="70">
        <f t="shared" si="0"/>
        <v>0</v>
      </c>
      <c r="F47" s="29"/>
      <c r="G47" s="70">
        <f t="shared" si="1"/>
        <v>0</v>
      </c>
      <c r="H47" s="33"/>
      <c r="I47" s="29"/>
      <c r="J47" s="29"/>
    </row>
    <row r="48" spans="1:10" s="37" customFormat="1" ht="21.6" customHeight="1">
      <c r="A48" s="16" t="s">
        <v>83</v>
      </c>
      <c r="B48" s="17" t="s">
        <v>84</v>
      </c>
      <c r="C48" s="18">
        <f>C49</f>
        <v>120</v>
      </c>
      <c r="D48" s="18">
        <f>D49</f>
        <v>120</v>
      </c>
      <c r="E48" s="66">
        <f t="shared" si="0"/>
        <v>0</v>
      </c>
      <c r="F48" s="18">
        <f>F49</f>
        <v>131.69999999999999</v>
      </c>
      <c r="G48" s="66">
        <f t="shared" si="1"/>
        <v>11.699999999999989</v>
      </c>
      <c r="H48" s="18">
        <f t="shared" ref="H48:H53" si="4">F48/D48*100</f>
        <v>109.74999999999999</v>
      </c>
      <c r="I48" s="18">
        <f>I49</f>
        <v>0</v>
      </c>
      <c r="J48" s="18">
        <f>J49</f>
        <v>240</v>
      </c>
    </row>
    <row r="49" spans="1:10" s="34" customFormat="1" ht="45" customHeight="1">
      <c r="A49" s="26" t="s">
        <v>294</v>
      </c>
      <c r="B49" s="40" t="s">
        <v>295</v>
      </c>
      <c r="C49" s="28">
        <v>120</v>
      </c>
      <c r="D49" s="28">
        <v>120</v>
      </c>
      <c r="E49" s="68">
        <f t="shared" si="0"/>
        <v>0</v>
      </c>
      <c r="F49" s="28">
        <v>131.69999999999999</v>
      </c>
      <c r="G49" s="68">
        <f t="shared" si="1"/>
        <v>11.699999999999989</v>
      </c>
      <c r="H49" s="28">
        <f t="shared" si="4"/>
        <v>109.74999999999999</v>
      </c>
      <c r="I49" s="28"/>
      <c r="J49" s="28">
        <v>240</v>
      </c>
    </row>
    <row r="50" spans="1:10" s="30" customFormat="1">
      <c r="A50" s="16" t="s">
        <v>85</v>
      </c>
      <c r="B50" s="21" t="s">
        <v>86</v>
      </c>
      <c r="C50" s="18">
        <f>C51</f>
        <v>900</v>
      </c>
      <c r="D50" s="18">
        <f t="shared" ref="D50:F50" si="5">D51</f>
        <v>900</v>
      </c>
      <c r="E50" s="18">
        <f t="shared" si="5"/>
        <v>0</v>
      </c>
      <c r="F50" s="18">
        <f t="shared" si="5"/>
        <v>2644.3</v>
      </c>
      <c r="G50" s="66">
        <f t="shared" si="1"/>
        <v>1744.3000000000002</v>
      </c>
      <c r="H50" s="18">
        <f t="shared" si="4"/>
        <v>293.81111111111113</v>
      </c>
      <c r="I50" s="18" t="e">
        <f>#REF!+#REF!+I51+#REF!</f>
        <v>#REF!</v>
      </c>
      <c r="J50" s="18">
        <f t="shared" ref="J50" si="6">J51</f>
        <v>6167</v>
      </c>
    </row>
    <row r="51" spans="1:10" s="37" customFormat="1">
      <c r="A51" s="44" t="s">
        <v>87</v>
      </c>
      <c r="B51" s="45" t="s">
        <v>88</v>
      </c>
      <c r="C51" s="46">
        <f>C52+C58</f>
        <v>900</v>
      </c>
      <c r="D51" s="46">
        <f>D52+D58</f>
        <v>900</v>
      </c>
      <c r="E51" s="71">
        <f t="shared" si="0"/>
        <v>0</v>
      </c>
      <c r="F51" s="46">
        <f>F52+F58</f>
        <v>2644.3</v>
      </c>
      <c r="G51" s="71">
        <f t="shared" si="1"/>
        <v>1744.3000000000002</v>
      </c>
      <c r="H51" s="46">
        <f t="shared" si="4"/>
        <v>293.81111111111113</v>
      </c>
      <c r="I51" s="46">
        <f>I53+I59</f>
        <v>0</v>
      </c>
      <c r="J51" s="46">
        <f>J52+J58</f>
        <v>6167</v>
      </c>
    </row>
    <row r="52" spans="1:10" s="30" customFormat="1">
      <c r="A52" s="41" t="s">
        <v>89</v>
      </c>
      <c r="B52" s="43" t="s">
        <v>90</v>
      </c>
      <c r="C52" s="25">
        <f>SUM(C53:C56)</f>
        <v>730</v>
      </c>
      <c r="D52" s="25">
        <f>SUM(D53:D56)</f>
        <v>730</v>
      </c>
      <c r="E52" s="67">
        <f t="shared" si="0"/>
        <v>0</v>
      </c>
      <c r="F52" s="25">
        <f>SUM(F53:F57)</f>
        <v>811.90000000000009</v>
      </c>
      <c r="G52" s="67">
        <f t="shared" si="1"/>
        <v>81.900000000000091</v>
      </c>
      <c r="H52" s="25">
        <f t="shared" si="4"/>
        <v>111.21917808219179</v>
      </c>
      <c r="I52" s="25"/>
      <c r="J52" s="25">
        <f>SUM(J53:J56)</f>
        <v>955</v>
      </c>
    </row>
    <row r="53" spans="1:10" ht="30.6" customHeight="1">
      <c r="A53" s="26" t="s">
        <v>91</v>
      </c>
      <c r="B53" s="40" t="s">
        <v>92</v>
      </c>
      <c r="C53" s="28">
        <v>730</v>
      </c>
      <c r="D53" s="28">
        <v>730</v>
      </c>
      <c r="E53" s="68">
        <f t="shared" si="0"/>
        <v>0</v>
      </c>
      <c r="F53" s="28">
        <v>793.5</v>
      </c>
      <c r="G53" s="68">
        <f t="shared" si="1"/>
        <v>63.5</v>
      </c>
      <c r="H53" s="28">
        <f t="shared" si="4"/>
        <v>108.69863013698631</v>
      </c>
      <c r="I53" s="28"/>
      <c r="J53" s="28">
        <v>955</v>
      </c>
    </row>
    <row r="54" spans="1:10" ht="16.95" customHeight="1">
      <c r="A54" s="26" t="s">
        <v>93</v>
      </c>
      <c r="B54" s="40" t="s">
        <v>94</v>
      </c>
      <c r="C54" s="28">
        <v>0</v>
      </c>
      <c r="D54" s="28">
        <v>0</v>
      </c>
      <c r="E54" s="68">
        <f t="shared" si="0"/>
        <v>0</v>
      </c>
      <c r="F54" s="28">
        <v>17.7</v>
      </c>
      <c r="G54" s="68">
        <f t="shared" si="1"/>
        <v>17.7</v>
      </c>
      <c r="H54" s="28"/>
      <c r="I54" s="28"/>
      <c r="J54" s="28">
        <v>0</v>
      </c>
    </row>
    <row r="55" spans="1:10" hidden="1">
      <c r="A55" s="26" t="s">
        <v>95</v>
      </c>
      <c r="B55" s="40" t="s">
        <v>96</v>
      </c>
      <c r="C55" s="28"/>
      <c r="D55" s="28"/>
      <c r="E55" s="68">
        <f t="shared" si="0"/>
        <v>0</v>
      </c>
      <c r="F55" s="28"/>
      <c r="G55" s="68">
        <f t="shared" si="1"/>
        <v>0</v>
      </c>
      <c r="H55" s="28"/>
      <c r="I55" s="28"/>
      <c r="J55" s="28"/>
    </row>
    <row r="56" spans="1:10" ht="31.2" customHeight="1">
      <c r="A56" s="26" t="s">
        <v>97</v>
      </c>
      <c r="B56" s="40" t="s">
        <v>98</v>
      </c>
      <c r="C56" s="28">
        <v>0</v>
      </c>
      <c r="D56" s="28">
        <v>0</v>
      </c>
      <c r="E56" s="68">
        <f t="shared" si="0"/>
        <v>0</v>
      </c>
      <c r="F56" s="28">
        <v>0.6</v>
      </c>
      <c r="G56" s="68">
        <f t="shared" si="1"/>
        <v>0.6</v>
      </c>
      <c r="H56" s="28"/>
      <c r="I56" s="28"/>
      <c r="J56" s="28">
        <v>0</v>
      </c>
    </row>
    <row r="57" spans="1:10" ht="24" customHeight="1">
      <c r="A57" s="26" t="s">
        <v>99</v>
      </c>
      <c r="B57" s="40" t="s">
        <v>363</v>
      </c>
      <c r="C57" s="28">
        <v>0</v>
      </c>
      <c r="D57" s="28">
        <v>0</v>
      </c>
      <c r="E57" s="68">
        <f t="shared" si="0"/>
        <v>0</v>
      </c>
      <c r="F57" s="28">
        <v>0.1</v>
      </c>
      <c r="G57" s="68">
        <f t="shared" si="1"/>
        <v>0.1</v>
      </c>
      <c r="H57" s="28"/>
      <c r="I57" s="28"/>
      <c r="J57" s="28">
        <v>0</v>
      </c>
    </row>
    <row r="58" spans="1:10" s="30" customFormat="1">
      <c r="A58" s="41" t="s">
        <v>101</v>
      </c>
      <c r="B58" s="43" t="s">
        <v>102</v>
      </c>
      <c r="C58" s="29">
        <f>SUM(C59:C63)</f>
        <v>170</v>
      </c>
      <c r="D58" s="29">
        <f>SUM(D59:D63)</f>
        <v>170</v>
      </c>
      <c r="E58" s="70">
        <f t="shared" si="0"/>
        <v>0</v>
      </c>
      <c r="F58" s="29">
        <f>SUM(F59:F63)</f>
        <v>1832.4</v>
      </c>
      <c r="G58" s="70">
        <f t="shared" si="1"/>
        <v>1662.4</v>
      </c>
      <c r="H58" s="29">
        <f>F58/D58*100</f>
        <v>1077.8823529411766</v>
      </c>
      <c r="I58" s="29"/>
      <c r="J58" s="29">
        <f>SUM(J59:J63)</f>
        <v>5212</v>
      </c>
    </row>
    <row r="59" spans="1:10" ht="30.6" customHeight="1">
      <c r="A59" s="26" t="s">
        <v>103</v>
      </c>
      <c r="B59" s="40" t="s">
        <v>104</v>
      </c>
      <c r="C59" s="33">
        <v>170</v>
      </c>
      <c r="D59" s="33">
        <v>170</v>
      </c>
      <c r="E59" s="69">
        <f t="shared" si="0"/>
        <v>0</v>
      </c>
      <c r="F59" s="33">
        <v>1797.9</v>
      </c>
      <c r="G59" s="69">
        <f t="shared" si="1"/>
        <v>1627.9</v>
      </c>
      <c r="H59" s="33">
        <f>F59/D59*100</f>
        <v>1057.5882352941176</v>
      </c>
      <c r="I59" s="33"/>
      <c r="J59" s="33">
        <v>5212</v>
      </c>
    </row>
    <row r="60" spans="1:10">
      <c r="A60" s="26" t="s">
        <v>105</v>
      </c>
      <c r="B60" s="40" t="s">
        <v>106</v>
      </c>
      <c r="C60" s="33">
        <v>0</v>
      </c>
      <c r="D60" s="33">
        <v>0</v>
      </c>
      <c r="E60" s="69">
        <f t="shared" si="0"/>
        <v>0</v>
      </c>
      <c r="F60" s="33">
        <v>34.5</v>
      </c>
      <c r="G60" s="69">
        <f t="shared" si="1"/>
        <v>34.5</v>
      </c>
      <c r="H60" s="33"/>
      <c r="I60" s="33"/>
      <c r="J60" s="33">
        <v>0</v>
      </c>
    </row>
    <row r="61" spans="1:10" hidden="1">
      <c r="A61" s="26" t="s">
        <v>107</v>
      </c>
      <c r="B61" s="40" t="s">
        <v>108</v>
      </c>
      <c r="C61" s="33"/>
      <c r="D61" s="33"/>
      <c r="E61" s="69">
        <f t="shared" si="0"/>
        <v>0</v>
      </c>
      <c r="F61" s="33"/>
      <c r="G61" s="69">
        <f t="shared" si="1"/>
        <v>0</v>
      </c>
      <c r="H61" s="33"/>
      <c r="I61" s="33"/>
      <c r="J61" s="33"/>
    </row>
    <row r="62" spans="1:10" ht="26.4" hidden="1">
      <c r="A62" s="26" t="s">
        <v>109</v>
      </c>
      <c r="B62" s="40" t="s">
        <v>110</v>
      </c>
      <c r="C62" s="33"/>
      <c r="D62" s="33"/>
      <c r="E62" s="69">
        <f t="shared" si="0"/>
        <v>0</v>
      </c>
      <c r="F62" s="33"/>
      <c r="G62" s="69">
        <f t="shared" si="1"/>
        <v>0</v>
      </c>
      <c r="H62" s="33"/>
      <c r="I62" s="33"/>
      <c r="J62" s="33"/>
    </row>
    <row r="63" spans="1:10" hidden="1">
      <c r="A63" s="26" t="s">
        <v>111</v>
      </c>
      <c r="B63" s="40" t="s">
        <v>100</v>
      </c>
      <c r="C63" s="33"/>
      <c r="D63" s="33"/>
      <c r="E63" s="69">
        <f t="shared" ref="E63:E100" si="7">D63-C63</f>
        <v>0</v>
      </c>
      <c r="F63" s="33"/>
      <c r="G63" s="69">
        <f t="shared" ref="G63:G100" si="8">F63-D63</f>
        <v>0</v>
      </c>
      <c r="H63" s="33"/>
      <c r="I63" s="33"/>
      <c r="J63" s="33"/>
    </row>
    <row r="64" spans="1:10" ht="30.6" hidden="1" customHeight="1">
      <c r="A64" s="26" t="s">
        <v>112</v>
      </c>
      <c r="B64" s="40" t="s">
        <v>113</v>
      </c>
      <c r="C64" s="28">
        <v>0</v>
      </c>
      <c r="D64" s="28">
        <v>0</v>
      </c>
      <c r="E64" s="68">
        <f t="shared" si="7"/>
        <v>0</v>
      </c>
      <c r="F64" s="28">
        <v>0</v>
      </c>
      <c r="G64" s="68">
        <f t="shared" si="8"/>
        <v>0</v>
      </c>
      <c r="H64" s="33"/>
      <c r="I64" s="28"/>
      <c r="J64" s="28">
        <v>0</v>
      </c>
    </row>
    <row r="65" spans="1:10">
      <c r="A65" s="16" t="s">
        <v>114</v>
      </c>
      <c r="B65" s="21" t="s">
        <v>115</v>
      </c>
      <c r="C65" s="18">
        <f>C66</f>
        <v>820</v>
      </c>
      <c r="D65" s="18">
        <f t="shared" ref="D65:F65" si="9">D66</f>
        <v>820</v>
      </c>
      <c r="E65" s="18">
        <f t="shared" si="9"/>
        <v>0</v>
      </c>
      <c r="F65" s="18">
        <f t="shared" si="9"/>
        <v>623.29999999999995</v>
      </c>
      <c r="G65" s="66">
        <f t="shared" si="8"/>
        <v>-196.70000000000005</v>
      </c>
      <c r="H65" s="18">
        <f t="shared" ref="H65:H105" si="10">F65/D65*100</f>
        <v>76.012195121951208</v>
      </c>
      <c r="I65" s="18" t="e">
        <f>I66+#REF!</f>
        <v>#REF!</v>
      </c>
      <c r="J65" s="18">
        <f t="shared" ref="J65" si="11">J66</f>
        <v>1204</v>
      </c>
    </row>
    <row r="66" spans="1:10" s="37" customFormat="1" ht="28.95" customHeight="1">
      <c r="A66" s="16" t="s">
        <v>116</v>
      </c>
      <c r="B66" s="21" t="s">
        <v>117</v>
      </c>
      <c r="C66" s="46">
        <f>C67</f>
        <v>820</v>
      </c>
      <c r="D66" s="46">
        <f>D67</f>
        <v>820</v>
      </c>
      <c r="E66" s="71">
        <f t="shared" si="7"/>
        <v>0</v>
      </c>
      <c r="F66" s="46">
        <f>F67</f>
        <v>623.29999999999995</v>
      </c>
      <c r="G66" s="71">
        <f t="shared" si="8"/>
        <v>-196.70000000000005</v>
      </c>
      <c r="H66" s="46">
        <f t="shared" si="10"/>
        <v>76.012195121951208</v>
      </c>
      <c r="I66" s="46">
        <f>I67</f>
        <v>0</v>
      </c>
      <c r="J66" s="46">
        <f>J67</f>
        <v>1204</v>
      </c>
    </row>
    <row r="67" spans="1:10" ht="52.8">
      <c r="A67" s="26" t="s">
        <v>118</v>
      </c>
      <c r="B67" s="40" t="s">
        <v>119</v>
      </c>
      <c r="C67" s="28">
        <v>820</v>
      </c>
      <c r="D67" s="28">
        <v>820</v>
      </c>
      <c r="E67" s="68">
        <f t="shared" si="7"/>
        <v>0</v>
      </c>
      <c r="F67" s="28">
        <v>623.29999999999995</v>
      </c>
      <c r="G67" s="68">
        <f t="shared" si="8"/>
        <v>-196.70000000000005</v>
      </c>
      <c r="H67" s="28">
        <f t="shared" si="10"/>
        <v>76.012195121951208</v>
      </c>
      <c r="I67" s="28"/>
      <c r="J67" s="28">
        <v>1204</v>
      </c>
    </row>
    <row r="68" spans="1:10" ht="26.4" hidden="1">
      <c r="A68" s="16" t="s">
        <v>120</v>
      </c>
      <c r="B68" s="21" t="s">
        <v>121</v>
      </c>
      <c r="C68" s="18">
        <f>C69+C71+C75</f>
        <v>0</v>
      </c>
      <c r="D68" s="18">
        <f>D69+D71+D75</f>
        <v>0</v>
      </c>
      <c r="E68" s="66">
        <f t="shared" si="7"/>
        <v>0</v>
      </c>
      <c r="F68" s="18">
        <f>F69+F71+F75</f>
        <v>0</v>
      </c>
      <c r="G68" s="66">
        <f t="shared" si="8"/>
        <v>0</v>
      </c>
      <c r="H68" s="18" t="e">
        <f t="shared" si="10"/>
        <v>#DIV/0!</v>
      </c>
      <c r="I68" s="18">
        <f>I69+I71+I75</f>
        <v>0</v>
      </c>
      <c r="J68" s="18">
        <f>J69+J71+J75</f>
        <v>0</v>
      </c>
    </row>
    <row r="69" spans="1:10" s="34" customFormat="1" ht="26.4" hidden="1">
      <c r="A69" s="23" t="s">
        <v>122</v>
      </c>
      <c r="B69" s="24" t="s">
        <v>123</v>
      </c>
      <c r="C69" s="25"/>
      <c r="D69" s="25"/>
      <c r="E69" s="67">
        <f t="shared" si="7"/>
        <v>0</v>
      </c>
      <c r="F69" s="25"/>
      <c r="G69" s="67">
        <f t="shared" si="8"/>
        <v>0</v>
      </c>
      <c r="H69" s="25" t="e">
        <f t="shared" si="10"/>
        <v>#DIV/0!</v>
      </c>
      <c r="I69" s="25"/>
      <c r="J69" s="25"/>
    </row>
    <row r="70" spans="1:10" ht="26.4" hidden="1">
      <c r="A70" s="23" t="s">
        <v>124</v>
      </c>
      <c r="B70" s="32" t="s">
        <v>125</v>
      </c>
      <c r="C70" s="25"/>
      <c r="D70" s="25"/>
      <c r="E70" s="67">
        <f t="shared" si="7"/>
        <v>0</v>
      </c>
      <c r="F70" s="25"/>
      <c r="G70" s="67">
        <f t="shared" si="8"/>
        <v>0</v>
      </c>
      <c r="H70" s="25" t="e">
        <f t="shared" si="10"/>
        <v>#DIV/0!</v>
      </c>
      <c r="I70" s="25"/>
      <c r="J70" s="25"/>
    </row>
    <row r="71" spans="1:10" hidden="1">
      <c r="A71" s="41" t="s">
        <v>126</v>
      </c>
      <c r="B71" s="42" t="s">
        <v>127</v>
      </c>
      <c r="C71" s="29">
        <f>C72+C73</f>
        <v>0</v>
      </c>
      <c r="D71" s="29">
        <f>D72+D73</f>
        <v>0</v>
      </c>
      <c r="E71" s="70">
        <f t="shared" si="7"/>
        <v>0</v>
      </c>
      <c r="F71" s="29">
        <f>F72+F73</f>
        <v>0</v>
      </c>
      <c r="G71" s="70">
        <f t="shared" si="8"/>
        <v>0</v>
      </c>
      <c r="H71" s="29" t="e">
        <f t="shared" si="10"/>
        <v>#DIV/0!</v>
      </c>
      <c r="I71" s="29">
        <f>I72+I73</f>
        <v>0</v>
      </c>
      <c r="J71" s="29">
        <f>J72+J73</f>
        <v>0</v>
      </c>
    </row>
    <row r="72" spans="1:10" hidden="1">
      <c r="A72" s="26" t="s">
        <v>128</v>
      </c>
      <c r="B72" s="27" t="s">
        <v>129</v>
      </c>
      <c r="C72" s="28"/>
      <c r="D72" s="28"/>
      <c r="E72" s="68">
        <f t="shared" si="7"/>
        <v>0</v>
      </c>
      <c r="F72" s="28"/>
      <c r="G72" s="68">
        <f t="shared" si="8"/>
        <v>0</v>
      </c>
      <c r="H72" s="28" t="e">
        <f t="shared" si="10"/>
        <v>#DIV/0!</v>
      </c>
      <c r="I72" s="28"/>
      <c r="J72" s="28"/>
    </row>
    <row r="73" spans="1:10" ht="26.4" hidden="1">
      <c r="A73" s="26" t="s">
        <v>130</v>
      </c>
      <c r="B73" s="27" t="s">
        <v>131</v>
      </c>
      <c r="C73" s="28">
        <f>C74</f>
        <v>0</v>
      </c>
      <c r="D73" s="28">
        <f>D74</f>
        <v>0</v>
      </c>
      <c r="E73" s="68">
        <f t="shared" si="7"/>
        <v>0</v>
      </c>
      <c r="F73" s="28">
        <f>F74</f>
        <v>0</v>
      </c>
      <c r="G73" s="68">
        <f t="shared" si="8"/>
        <v>0</v>
      </c>
      <c r="H73" s="28" t="e">
        <f t="shared" si="10"/>
        <v>#DIV/0!</v>
      </c>
      <c r="I73" s="28">
        <f>I74</f>
        <v>0</v>
      </c>
      <c r="J73" s="28">
        <f>J74</f>
        <v>0</v>
      </c>
    </row>
    <row r="74" spans="1:10" ht="39.6" hidden="1">
      <c r="A74" s="26" t="s">
        <v>132</v>
      </c>
      <c r="B74" s="27" t="s">
        <v>133</v>
      </c>
      <c r="C74" s="28">
        <v>0</v>
      </c>
      <c r="D74" s="28">
        <v>0</v>
      </c>
      <c r="E74" s="68">
        <f t="shared" si="7"/>
        <v>0</v>
      </c>
      <c r="F74" s="28">
        <v>0</v>
      </c>
      <c r="G74" s="68">
        <f t="shared" si="8"/>
        <v>0</v>
      </c>
      <c r="H74" s="28" t="e">
        <f t="shared" si="10"/>
        <v>#DIV/0!</v>
      </c>
      <c r="I74" s="28">
        <v>0</v>
      </c>
      <c r="J74" s="28">
        <v>0</v>
      </c>
    </row>
    <row r="75" spans="1:10" hidden="1">
      <c r="A75" s="41" t="s">
        <v>134</v>
      </c>
      <c r="B75" s="42" t="s">
        <v>135</v>
      </c>
      <c r="C75" s="29">
        <f>C76+C78+C80</f>
        <v>0</v>
      </c>
      <c r="D75" s="29">
        <f>D76+D78+D80</f>
        <v>0</v>
      </c>
      <c r="E75" s="70">
        <f t="shared" si="7"/>
        <v>0</v>
      </c>
      <c r="F75" s="29">
        <f>F76+F78+F80</f>
        <v>0</v>
      </c>
      <c r="G75" s="70">
        <f t="shared" si="8"/>
        <v>0</v>
      </c>
      <c r="H75" s="29" t="e">
        <f t="shared" si="10"/>
        <v>#DIV/0!</v>
      </c>
      <c r="I75" s="29">
        <f>I76+I78+I80</f>
        <v>0</v>
      </c>
      <c r="J75" s="29">
        <f>J76+J78+J80</f>
        <v>0</v>
      </c>
    </row>
    <row r="76" spans="1:10" hidden="1">
      <c r="A76" s="26" t="s">
        <v>136</v>
      </c>
      <c r="B76" s="27" t="s">
        <v>137</v>
      </c>
      <c r="C76" s="28">
        <f>C77</f>
        <v>0</v>
      </c>
      <c r="D76" s="28">
        <f>D77</f>
        <v>0</v>
      </c>
      <c r="E76" s="68">
        <f t="shared" si="7"/>
        <v>0</v>
      </c>
      <c r="F76" s="28">
        <f>F77</f>
        <v>0</v>
      </c>
      <c r="G76" s="68">
        <f t="shared" si="8"/>
        <v>0</v>
      </c>
      <c r="H76" s="28" t="e">
        <f t="shared" si="10"/>
        <v>#DIV/0!</v>
      </c>
      <c r="I76" s="28">
        <f>I77</f>
        <v>0</v>
      </c>
      <c r="J76" s="28">
        <f>J77</f>
        <v>0</v>
      </c>
    </row>
    <row r="77" spans="1:10" hidden="1">
      <c r="A77" s="26" t="s">
        <v>138</v>
      </c>
      <c r="B77" s="27" t="s">
        <v>139</v>
      </c>
      <c r="C77" s="28">
        <v>0</v>
      </c>
      <c r="D77" s="28">
        <v>0</v>
      </c>
      <c r="E77" s="68">
        <f t="shared" si="7"/>
        <v>0</v>
      </c>
      <c r="F77" s="28">
        <v>0</v>
      </c>
      <c r="G77" s="68">
        <f t="shared" si="8"/>
        <v>0</v>
      </c>
      <c r="H77" s="28" t="e">
        <f t="shared" si="10"/>
        <v>#DIV/0!</v>
      </c>
      <c r="I77" s="28">
        <v>0</v>
      </c>
      <c r="J77" s="28">
        <v>0</v>
      </c>
    </row>
    <row r="78" spans="1:10" ht="26.4" hidden="1">
      <c r="A78" s="26" t="s">
        <v>140</v>
      </c>
      <c r="B78" s="27" t="s">
        <v>141</v>
      </c>
      <c r="C78" s="28">
        <f>C79</f>
        <v>0</v>
      </c>
      <c r="D78" s="28">
        <f>D79</f>
        <v>0</v>
      </c>
      <c r="E78" s="68">
        <f t="shared" si="7"/>
        <v>0</v>
      </c>
      <c r="F78" s="28">
        <f>F79</f>
        <v>0</v>
      </c>
      <c r="G78" s="68">
        <f t="shared" si="8"/>
        <v>0</v>
      </c>
      <c r="H78" s="28" t="e">
        <f t="shared" si="10"/>
        <v>#DIV/0!</v>
      </c>
      <c r="I78" s="28">
        <f>I79</f>
        <v>0</v>
      </c>
      <c r="J78" s="28">
        <f>J79</f>
        <v>0</v>
      </c>
    </row>
    <row r="79" spans="1:10" ht="39.6" hidden="1">
      <c r="A79" s="26" t="s">
        <v>142</v>
      </c>
      <c r="B79" s="27" t="s">
        <v>143</v>
      </c>
      <c r="C79" s="28">
        <v>0</v>
      </c>
      <c r="D79" s="28">
        <v>0</v>
      </c>
      <c r="E79" s="68">
        <f t="shared" si="7"/>
        <v>0</v>
      </c>
      <c r="F79" s="28">
        <v>0</v>
      </c>
      <c r="G79" s="68">
        <f t="shared" si="8"/>
        <v>0</v>
      </c>
      <c r="H79" s="28" t="e">
        <f t="shared" si="10"/>
        <v>#DIV/0!</v>
      </c>
      <c r="I79" s="28">
        <v>0</v>
      </c>
      <c r="J79" s="28">
        <v>0</v>
      </c>
    </row>
    <row r="80" spans="1:10" hidden="1">
      <c r="A80" s="26" t="s">
        <v>144</v>
      </c>
      <c r="B80" s="27" t="s">
        <v>145</v>
      </c>
      <c r="C80" s="28">
        <f>C81</f>
        <v>0</v>
      </c>
      <c r="D80" s="28">
        <f>D81</f>
        <v>0</v>
      </c>
      <c r="E80" s="68">
        <f t="shared" si="7"/>
        <v>0</v>
      </c>
      <c r="F80" s="28">
        <f>F81</f>
        <v>0</v>
      </c>
      <c r="G80" s="68">
        <f t="shared" si="8"/>
        <v>0</v>
      </c>
      <c r="H80" s="28" t="e">
        <f t="shared" si="10"/>
        <v>#DIV/0!</v>
      </c>
      <c r="I80" s="28">
        <f>I81</f>
        <v>0</v>
      </c>
      <c r="J80" s="28">
        <f>J81</f>
        <v>0</v>
      </c>
    </row>
    <row r="81" spans="1:10" hidden="1">
      <c r="A81" s="26" t="s">
        <v>146</v>
      </c>
      <c r="B81" s="27" t="s">
        <v>147</v>
      </c>
      <c r="C81" s="28">
        <v>0</v>
      </c>
      <c r="D81" s="28">
        <v>0</v>
      </c>
      <c r="E81" s="68">
        <f t="shared" si="7"/>
        <v>0</v>
      </c>
      <c r="F81" s="28">
        <v>0</v>
      </c>
      <c r="G81" s="68">
        <f t="shared" si="8"/>
        <v>0</v>
      </c>
      <c r="H81" s="28" t="e">
        <f t="shared" si="10"/>
        <v>#DIV/0!</v>
      </c>
      <c r="I81" s="28">
        <v>0</v>
      </c>
      <c r="J81" s="28">
        <v>0</v>
      </c>
    </row>
    <row r="82" spans="1:10" ht="26.4">
      <c r="A82" s="16" t="s">
        <v>148</v>
      </c>
      <c r="B82" s="21" t="s">
        <v>149</v>
      </c>
      <c r="C82" s="18">
        <f>C85+C87+C96+C98+C83+C93</f>
        <v>27187.9</v>
      </c>
      <c r="D82" s="18">
        <f t="shared" ref="D82:F82" si="12">D85+D87+D96+D98+D83+D93</f>
        <v>27187.9</v>
      </c>
      <c r="E82" s="18">
        <f t="shared" si="12"/>
        <v>0</v>
      </c>
      <c r="F82" s="18">
        <f t="shared" si="12"/>
        <v>27681.800000000003</v>
      </c>
      <c r="G82" s="66">
        <f t="shared" si="8"/>
        <v>493.90000000000146</v>
      </c>
      <c r="H82" s="18">
        <f t="shared" si="10"/>
        <v>101.81661695092303</v>
      </c>
      <c r="I82" s="18" t="e">
        <f>I85+I87+#REF!+I96+I98+I83</f>
        <v>#REF!</v>
      </c>
      <c r="J82" s="18">
        <f t="shared" ref="J82" si="13">J85+J87+J96+J98+J83+J93</f>
        <v>41267.4</v>
      </c>
    </row>
    <row r="83" spans="1:10" ht="52.8" hidden="1">
      <c r="A83" s="35" t="s">
        <v>150</v>
      </c>
      <c r="B83" s="36" t="s">
        <v>151</v>
      </c>
      <c r="C83" s="18">
        <f>C84</f>
        <v>0</v>
      </c>
      <c r="D83" s="18">
        <f>D84</f>
        <v>0</v>
      </c>
      <c r="E83" s="66">
        <f t="shared" si="7"/>
        <v>0</v>
      </c>
      <c r="F83" s="18">
        <f>F84</f>
        <v>0</v>
      </c>
      <c r="G83" s="66">
        <f t="shared" si="8"/>
        <v>0</v>
      </c>
      <c r="H83" s="18"/>
      <c r="I83" s="18">
        <f>I84</f>
        <v>0</v>
      </c>
      <c r="J83" s="18">
        <f>J84</f>
        <v>0</v>
      </c>
    </row>
    <row r="84" spans="1:10" s="34" customFormat="1" ht="39.6" hidden="1">
      <c r="A84" s="39" t="s">
        <v>152</v>
      </c>
      <c r="B84" s="47" t="s">
        <v>153</v>
      </c>
      <c r="C84" s="28">
        <v>0</v>
      </c>
      <c r="D84" s="28">
        <v>0</v>
      </c>
      <c r="E84" s="68">
        <f t="shared" si="7"/>
        <v>0</v>
      </c>
      <c r="F84" s="28">
        <v>0</v>
      </c>
      <c r="G84" s="68">
        <f t="shared" si="8"/>
        <v>0</v>
      </c>
      <c r="H84" s="28"/>
      <c r="I84" s="28"/>
      <c r="J84" s="28">
        <v>0</v>
      </c>
    </row>
    <row r="85" spans="1:10" hidden="1">
      <c r="A85" s="16" t="s">
        <v>154</v>
      </c>
      <c r="B85" s="17" t="s">
        <v>155</v>
      </c>
      <c r="C85" s="18">
        <f>C86</f>
        <v>0</v>
      </c>
      <c r="D85" s="18">
        <f>D86</f>
        <v>0</v>
      </c>
      <c r="E85" s="66">
        <f t="shared" si="7"/>
        <v>0</v>
      </c>
      <c r="F85" s="18">
        <f>F86</f>
        <v>0</v>
      </c>
      <c r="G85" s="66">
        <f t="shared" si="8"/>
        <v>0</v>
      </c>
      <c r="H85" s="18" t="e">
        <f t="shared" si="10"/>
        <v>#DIV/0!</v>
      </c>
      <c r="I85" s="18">
        <f>I86</f>
        <v>0</v>
      </c>
      <c r="J85" s="18">
        <f>J86</f>
        <v>0</v>
      </c>
    </row>
    <row r="86" spans="1:10" ht="26.4" hidden="1">
      <c r="A86" s="26" t="s">
        <v>156</v>
      </c>
      <c r="B86" s="27" t="s">
        <v>157</v>
      </c>
      <c r="C86" s="28"/>
      <c r="D86" s="28"/>
      <c r="E86" s="68">
        <f t="shared" si="7"/>
        <v>0</v>
      </c>
      <c r="F86" s="28"/>
      <c r="G86" s="68">
        <f t="shared" si="8"/>
        <v>0</v>
      </c>
      <c r="H86" s="28" t="e">
        <f t="shared" si="10"/>
        <v>#DIV/0!</v>
      </c>
      <c r="I86" s="28"/>
      <c r="J86" s="28"/>
    </row>
    <row r="87" spans="1:10" ht="57" customHeight="1">
      <c r="A87" s="16" t="s">
        <v>158</v>
      </c>
      <c r="B87" s="17" t="s">
        <v>159</v>
      </c>
      <c r="C87" s="18">
        <f>C88+C91</f>
        <v>27187.9</v>
      </c>
      <c r="D87" s="18">
        <f>D88+D91</f>
        <v>27187.9</v>
      </c>
      <c r="E87" s="18">
        <f t="shared" ref="E87" si="14">E88+E91</f>
        <v>0</v>
      </c>
      <c r="F87" s="18">
        <f>F88+F91</f>
        <v>25980.5</v>
      </c>
      <c r="G87" s="66">
        <f t="shared" si="8"/>
        <v>-1207.4000000000015</v>
      </c>
      <c r="H87" s="18">
        <f t="shared" si="10"/>
        <v>95.559053843805515</v>
      </c>
      <c r="I87" s="18" t="e">
        <f>I88+#REF!+I91+#REF!</f>
        <v>#REF!</v>
      </c>
      <c r="J87" s="18">
        <f t="shared" ref="J87" si="15">J88+J91</f>
        <v>39195.4</v>
      </c>
    </row>
    <row r="88" spans="1:10" ht="43.95" customHeight="1">
      <c r="A88" s="41" t="s">
        <v>160</v>
      </c>
      <c r="B88" s="42" t="s">
        <v>161</v>
      </c>
      <c r="C88" s="29">
        <f>C89+C90</f>
        <v>25189.9</v>
      </c>
      <c r="D88" s="29">
        <f>D89+D90</f>
        <v>25189.9</v>
      </c>
      <c r="E88" s="70">
        <f t="shared" si="7"/>
        <v>0</v>
      </c>
      <c r="F88" s="29">
        <f>F89+F90</f>
        <v>23879.599999999999</v>
      </c>
      <c r="G88" s="70">
        <f t="shared" si="8"/>
        <v>-1310.3000000000029</v>
      </c>
      <c r="H88" s="29">
        <f t="shared" si="10"/>
        <v>94.79831202188177</v>
      </c>
      <c r="I88" s="29">
        <f>I89</f>
        <v>0</v>
      </c>
      <c r="J88" s="29">
        <f>J89+J90</f>
        <v>36307</v>
      </c>
    </row>
    <row r="89" spans="1:10" ht="55.2" customHeight="1">
      <c r="A89" s="26" t="s">
        <v>296</v>
      </c>
      <c r="B89" s="27" t="s">
        <v>297</v>
      </c>
      <c r="C89" s="33">
        <v>23874.9</v>
      </c>
      <c r="D89" s="33">
        <v>23874.9</v>
      </c>
      <c r="E89" s="69">
        <f t="shared" si="7"/>
        <v>0</v>
      </c>
      <c r="F89" s="33">
        <v>22494.3</v>
      </c>
      <c r="G89" s="69">
        <f t="shared" si="8"/>
        <v>-1380.6000000000022</v>
      </c>
      <c r="H89" s="33">
        <f t="shared" si="10"/>
        <v>94.217357978462729</v>
      </c>
      <c r="I89" s="33"/>
      <c r="J89" s="33">
        <v>34107</v>
      </c>
    </row>
    <row r="90" spans="1:10" ht="55.2" customHeight="1">
      <c r="A90" s="26" t="s">
        <v>298</v>
      </c>
      <c r="B90" s="27" t="s">
        <v>299</v>
      </c>
      <c r="C90" s="33">
        <v>1315</v>
      </c>
      <c r="D90" s="33">
        <v>1315</v>
      </c>
      <c r="E90" s="69"/>
      <c r="F90" s="33">
        <v>1385.3</v>
      </c>
      <c r="G90" s="69"/>
      <c r="H90" s="33">
        <f t="shared" si="10"/>
        <v>105.34600760456274</v>
      </c>
      <c r="I90" s="33"/>
      <c r="J90" s="33">
        <v>2200</v>
      </c>
    </row>
    <row r="91" spans="1:10" ht="52.8">
      <c r="A91" s="41" t="s">
        <v>162</v>
      </c>
      <c r="B91" s="42" t="s">
        <v>163</v>
      </c>
      <c r="C91" s="29">
        <f>C92</f>
        <v>1998</v>
      </c>
      <c r="D91" s="29">
        <f>D92</f>
        <v>1998</v>
      </c>
      <c r="E91" s="70">
        <f t="shared" si="7"/>
        <v>0</v>
      </c>
      <c r="F91" s="29">
        <f>F92</f>
        <v>2100.9</v>
      </c>
      <c r="G91" s="70">
        <f t="shared" si="8"/>
        <v>102.90000000000009</v>
      </c>
      <c r="H91" s="29">
        <f t="shared" si="10"/>
        <v>105.15015015015014</v>
      </c>
      <c r="I91" s="29">
        <f>I92</f>
        <v>0</v>
      </c>
      <c r="J91" s="29">
        <f>J92</f>
        <v>2888.4</v>
      </c>
    </row>
    <row r="92" spans="1:10" ht="39.6">
      <c r="A92" s="26" t="s">
        <v>300</v>
      </c>
      <c r="B92" s="27" t="s">
        <v>301</v>
      </c>
      <c r="C92" s="28">
        <v>1998</v>
      </c>
      <c r="D92" s="28">
        <v>1998</v>
      </c>
      <c r="E92" s="68">
        <f t="shared" si="7"/>
        <v>0</v>
      </c>
      <c r="F92" s="28">
        <v>2100.9</v>
      </c>
      <c r="G92" s="68">
        <f t="shared" si="8"/>
        <v>102.90000000000009</v>
      </c>
      <c r="H92" s="28">
        <f t="shared" si="10"/>
        <v>105.15015015015014</v>
      </c>
      <c r="I92" s="28"/>
      <c r="J92" s="28">
        <v>2888.4</v>
      </c>
    </row>
    <row r="93" spans="1:10" s="37" customFormat="1" ht="31.95" customHeight="1">
      <c r="A93" s="16" t="s">
        <v>164</v>
      </c>
      <c r="B93" s="17" t="s">
        <v>165</v>
      </c>
      <c r="C93" s="18">
        <f>C94</f>
        <v>0</v>
      </c>
      <c r="D93" s="18">
        <f t="shared" ref="D93:F93" si="16">D94</f>
        <v>0</v>
      </c>
      <c r="E93" s="18">
        <f t="shared" si="16"/>
        <v>0</v>
      </c>
      <c r="F93" s="18">
        <f t="shared" si="16"/>
        <v>1667.9</v>
      </c>
      <c r="G93" s="66">
        <f t="shared" si="8"/>
        <v>1667.9</v>
      </c>
      <c r="H93" s="18"/>
      <c r="I93" s="18"/>
      <c r="J93" s="18">
        <f t="shared" ref="J93" si="17">J94</f>
        <v>2072</v>
      </c>
    </row>
    <row r="94" spans="1:10" s="30" customFormat="1" ht="31.2" customHeight="1">
      <c r="A94" s="41" t="s">
        <v>166</v>
      </c>
      <c r="B94" s="42" t="s">
        <v>167</v>
      </c>
      <c r="C94" s="29">
        <f>C95</f>
        <v>0</v>
      </c>
      <c r="D94" s="29">
        <f>D95</f>
        <v>0</v>
      </c>
      <c r="E94" s="70">
        <f t="shared" si="7"/>
        <v>0</v>
      </c>
      <c r="F94" s="29">
        <f>F95</f>
        <v>1667.9</v>
      </c>
      <c r="G94" s="70">
        <f t="shared" si="8"/>
        <v>1667.9</v>
      </c>
      <c r="H94" s="29"/>
      <c r="I94" s="29"/>
      <c r="J94" s="29">
        <f>J95</f>
        <v>2072</v>
      </c>
    </row>
    <row r="95" spans="1:10" ht="68.400000000000006" customHeight="1">
      <c r="A95" s="26" t="s">
        <v>302</v>
      </c>
      <c r="B95" s="27" t="s">
        <v>365</v>
      </c>
      <c r="C95" s="28">
        <v>0</v>
      </c>
      <c r="D95" s="28">
        <v>0</v>
      </c>
      <c r="E95" s="68">
        <f t="shared" si="7"/>
        <v>0</v>
      </c>
      <c r="F95" s="28">
        <v>1667.9</v>
      </c>
      <c r="G95" s="68">
        <f t="shared" si="8"/>
        <v>1667.9</v>
      </c>
      <c r="H95" s="28"/>
      <c r="I95" s="28"/>
      <c r="J95" s="28">
        <v>2072</v>
      </c>
    </row>
    <row r="96" spans="1:10" ht="52.8" hidden="1">
      <c r="A96" s="48" t="s">
        <v>168</v>
      </c>
      <c r="B96" s="45" t="s">
        <v>169</v>
      </c>
      <c r="C96" s="28">
        <f>C97</f>
        <v>0</v>
      </c>
      <c r="D96" s="28">
        <f>D97</f>
        <v>0</v>
      </c>
      <c r="E96" s="68">
        <f t="shared" si="7"/>
        <v>0</v>
      </c>
      <c r="F96" s="28">
        <f>F97</f>
        <v>0</v>
      </c>
      <c r="G96" s="68">
        <f t="shared" si="8"/>
        <v>0</v>
      </c>
      <c r="H96" s="28" t="e">
        <f t="shared" si="10"/>
        <v>#DIV/0!</v>
      </c>
      <c r="I96" s="28">
        <f>I97</f>
        <v>0</v>
      </c>
      <c r="J96" s="28">
        <f>J97</f>
        <v>0</v>
      </c>
    </row>
    <row r="97" spans="1:10" ht="52.8" hidden="1">
      <c r="A97" s="49" t="s">
        <v>170</v>
      </c>
      <c r="B97" s="27" t="s">
        <v>171</v>
      </c>
      <c r="C97" s="28">
        <v>0</v>
      </c>
      <c r="D97" s="28">
        <v>0</v>
      </c>
      <c r="E97" s="68">
        <f t="shared" si="7"/>
        <v>0</v>
      </c>
      <c r="F97" s="28">
        <v>0</v>
      </c>
      <c r="G97" s="68">
        <f t="shared" si="8"/>
        <v>0</v>
      </c>
      <c r="H97" s="28" t="e">
        <f t="shared" si="10"/>
        <v>#DIV/0!</v>
      </c>
      <c r="I97" s="28">
        <v>0</v>
      </c>
      <c r="J97" s="28">
        <v>0</v>
      </c>
    </row>
    <row r="98" spans="1:10" ht="52.8">
      <c r="A98" s="16" t="s">
        <v>172</v>
      </c>
      <c r="B98" s="45" t="s">
        <v>173</v>
      </c>
      <c r="C98" s="18">
        <f>C101+C99</f>
        <v>0</v>
      </c>
      <c r="D98" s="18">
        <f>D101+D99</f>
        <v>0</v>
      </c>
      <c r="E98" s="66">
        <f t="shared" si="7"/>
        <v>0</v>
      </c>
      <c r="F98" s="18">
        <f>F101+F99</f>
        <v>33.4</v>
      </c>
      <c r="G98" s="66">
        <f t="shared" si="8"/>
        <v>33.4</v>
      </c>
      <c r="H98" s="18"/>
      <c r="I98" s="18">
        <f>I101+I99</f>
        <v>0</v>
      </c>
      <c r="J98" s="18">
        <f>J101+J99</f>
        <v>0</v>
      </c>
    </row>
    <row r="99" spans="1:10" ht="26.4" hidden="1">
      <c r="A99" s="41" t="s">
        <v>174</v>
      </c>
      <c r="B99" s="24" t="s">
        <v>175</v>
      </c>
      <c r="C99" s="29">
        <f>C100</f>
        <v>0</v>
      </c>
      <c r="D99" s="29">
        <f>D100</f>
        <v>0</v>
      </c>
      <c r="E99" s="70">
        <f t="shared" si="7"/>
        <v>0</v>
      </c>
      <c r="F99" s="29">
        <f>F100</f>
        <v>0</v>
      </c>
      <c r="G99" s="70">
        <f t="shared" si="8"/>
        <v>0</v>
      </c>
      <c r="H99" s="29" t="e">
        <f t="shared" si="10"/>
        <v>#DIV/0!</v>
      </c>
      <c r="I99" s="29">
        <f>I100</f>
        <v>0</v>
      </c>
      <c r="J99" s="29">
        <f>J100</f>
        <v>0</v>
      </c>
    </row>
    <row r="100" spans="1:10" ht="26.4" hidden="1">
      <c r="A100" s="26" t="s">
        <v>176</v>
      </c>
      <c r="B100" s="32" t="s">
        <v>177</v>
      </c>
      <c r="C100" s="28">
        <v>0</v>
      </c>
      <c r="D100" s="28">
        <v>0</v>
      </c>
      <c r="E100" s="68">
        <f t="shared" si="7"/>
        <v>0</v>
      </c>
      <c r="F100" s="28">
        <v>0</v>
      </c>
      <c r="G100" s="68">
        <f t="shared" si="8"/>
        <v>0</v>
      </c>
      <c r="H100" s="28" t="e">
        <f t="shared" si="10"/>
        <v>#DIV/0!</v>
      </c>
      <c r="I100" s="28"/>
      <c r="J100" s="28">
        <v>0</v>
      </c>
    </row>
    <row r="101" spans="1:10" ht="52.8">
      <c r="A101" s="50" t="s">
        <v>178</v>
      </c>
      <c r="B101" s="24" t="s">
        <v>179</v>
      </c>
      <c r="C101" s="25">
        <f>C102</f>
        <v>0</v>
      </c>
      <c r="D101" s="25">
        <f>D102</f>
        <v>0</v>
      </c>
      <c r="E101" s="67">
        <f t="shared" ref="E101:E136" si="18">D101-C101</f>
        <v>0</v>
      </c>
      <c r="F101" s="25">
        <f>F102</f>
        <v>33.4</v>
      </c>
      <c r="G101" s="67">
        <f t="shared" ref="G101:G136" si="19">F101-D101</f>
        <v>33.4</v>
      </c>
      <c r="H101" s="25"/>
      <c r="I101" s="25">
        <f>I102</f>
        <v>0</v>
      </c>
      <c r="J101" s="25">
        <v>0</v>
      </c>
    </row>
    <row r="102" spans="1:10" ht="57.6" customHeight="1">
      <c r="A102" s="51" t="s">
        <v>303</v>
      </c>
      <c r="B102" s="52" t="s">
        <v>304</v>
      </c>
      <c r="C102" s="33">
        <v>0</v>
      </c>
      <c r="D102" s="33">
        <v>0</v>
      </c>
      <c r="E102" s="69">
        <f t="shared" si="18"/>
        <v>0</v>
      </c>
      <c r="F102" s="33">
        <v>33.4</v>
      </c>
      <c r="G102" s="69">
        <f t="shared" si="19"/>
        <v>33.4</v>
      </c>
      <c r="H102" s="33"/>
      <c r="I102" s="33"/>
      <c r="J102" s="33">
        <v>0</v>
      </c>
    </row>
    <row r="103" spans="1:10">
      <c r="A103" s="16" t="s">
        <v>180</v>
      </c>
      <c r="B103" s="21" t="s">
        <v>181</v>
      </c>
      <c r="C103" s="18">
        <f>C104</f>
        <v>93</v>
      </c>
      <c r="D103" s="18">
        <f t="shared" ref="D103:F103" si="20">D104</f>
        <v>93</v>
      </c>
      <c r="E103" s="18">
        <f t="shared" si="20"/>
        <v>0</v>
      </c>
      <c r="F103" s="18">
        <f t="shared" si="20"/>
        <v>1271.8</v>
      </c>
      <c r="G103" s="66">
        <f t="shared" si="19"/>
        <v>1178.8</v>
      </c>
      <c r="H103" s="18">
        <f t="shared" si="10"/>
        <v>1367.5268817204301</v>
      </c>
      <c r="I103" s="18" t="e">
        <f>I104+#REF!</f>
        <v>#REF!</v>
      </c>
      <c r="J103" s="18">
        <f t="shared" ref="J103" si="21">J104</f>
        <v>1833.4</v>
      </c>
    </row>
    <row r="104" spans="1:10" s="37" customFormat="1">
      <c r="A104" s="53" t="s">
        <v>182</v>
      </c>
      <c r="B104" s="54" t="s">
        <v>183</v>
      </c>
      <c r="C104" s="18">
        <f>C105+C106+C107+C108+C110+C111</f>
        <v>93</v>
      </c>
      <c r="D104" s="18">
        <f>D105+D106+D107+D108+D110+D111</f>
        <v>93</v>
      </c>
      <c r="E104" s="66">
        <f t="shared" si="18"/>
        <v>0</v>
      </c>
      <c r="F104" s="18">
        <f>F105+F106+F107+F108+F111</f>
        <v>1271.8</v>
      </c>
      <c r="G104" s="66">
        <f t="shared" si="19"/>
        <v>1178.8</v>
      </c>
      <c r="H104" s="18">
        <f t="shared" si="10"/>
        <v>1367.5268817204301</v>
      </c>
      <c r="I104" s="18" t="e">
        <f>I105+I106+I107+#REF!+I110+I111</f>
        <v>#REF!</v>
      </c>
      <c r="J104" s="18">
        <f>J105+J106+J107+J111+J108</f>
        <v>1833.4</v>
      </c>
    </row>
    <row r="105" spans="1:10" ht="39.6">
      <c r="A105" s="51" t="s">
        <v>184</v>
      </c>
      <c r="B105" s="52" t="s">
        <v>185</v>
      </c>
      <c r="C105" s="33">
        <v>28</v>
      </c>
      <c r="D105" s="33">
        <v>28</v>
      </c>
      <c r="E105" s="69">
        <f t="shared" si="18"/>
        <v>0</v>
      </c>
      <c r="F105" s="33">
        <v>124.1</v>
      </c>
      <c r="G105" s="69">
        <f t="shared" si="19"/>
        <v>96.1</v>
      </c>
      <c r="H105" s="33">
        <f t="shared" si="10"/>
        <v>443.21428571428567</v>
      </c>
      <c r="I105" s="33"/>
      <c r="J105" s="33">
        <v>171.5</v>
      </c>
    </row>
    <row r="106" spans="1:10" ht="39.6" hidden="1">
      <c r="A106" s="51" t="s">
        <v>186</v>
      </c>
      <c r="B106" s="52" t="s">
        <v>187</v>
      </c>
      <c r="C106" s="33">
        <v>0</v>
      </c>
      <c r="D106" s="33">
        <v>0</v>
      </c>
      <c r="E106" s="69">
        <f t="shared" si="18"/>
        <v>0</v>
      </c>
      <c r="F106" s="33">
        <v>0</v>
      </c>
      <c r="G106" s="69">
        <f t="shared" si="19"/>
        <v>0</v>
      </c>
      <c r="H106" s="33"/>
      <c r="I106" s="33"/>
      <c r="J106" s="33">
        <v>0</v>
      </c>
    </row>
    <row r="107" spans="1:10" ht="39.6">
      <c r="A107" s="51" t="s">
        <v>188</v>
      </c>
      <c r="B107" s="52" t="s">
        <v>189</v>
      </c>
      <c r="C107" s="33">
        <v>0</v>
      </c>
      <c r="D107" s="33">
        <v>0</v>
      </c>
      <c r="E107" s="69">
        <f t="shared" si="18"/>
        <v>0</v>
      </c>
      <c r="F107" s="33">
        <v>859.8</v>
      </c>
      <c r="G107" s="69">
        <f t="shared" si="19"/>
        <v>859.8</v>
      </c>
      <c r="H107" s="33"/>
      <c r="I107" s="33"/>
      <c r="J107" s="33">
        <v>1284</v>
      </c>
    </row>
    <row r="108" spans="1:10">
      <c r="A108" s="51" t="s">
        <v>190</v>
      </c>
      <c r="B108" s="52" t="s">
        <v>191</v>
      </c>
      <c r="C108" s="33">
        <v>65</v>
      </c>
      <c r="D108" s="33">
        <f>D109</f>
        <v>65</v>
      </c>
      <c r="E108" s="69">
        <f t="shared" si="18"/>
        <v>0</v>
      </c>
      <c r="F108" s="33">
        <f>F109+F110</f>
        <v>148.1</v>
      </c>
      <c r="G108" s="69">
        <f t="shared" si="19"/>
        <v>83.1</v>
      </c>
      <c r="H108" s="33">
        <f t="shared" ref="H108:H130" si="22">F108/D108*100</f>
        <v>227.84615384615387</v>
      </c>
      <c r="I108" s="33"/>
      <c r="J108" s="33">
        <f>SUM(J109:J110)</f>
        <v>168.2</v>
      </c>
    </row>
    <row r="109" spans="1:10" ht="39.6">
      <c r="A109" s="51" t="s">
        <v>192</v>
      </c>
      <c r="B109" s="52" t="s">
        <v>193</v>
      </c>
      <c r="C109" s="33">
        <v>65</v>
      </c>
      <c r="D109" s="33">
        <v>65</v>
      </c>
      <c r="E109" s="69">
        <f t="shared" si="18"/>
        <v>0</v>
      </c>
      <c r="F109" s="33">
        <v>128.9</v>
      </c>
      <c r="G109" s="69">
        <f t="shared" si="19"/>
        <v>63.900000000000006</v>
      </c>
      <c r="H109" s="33">
        <f t="shared" si="22"/>
        <v>198.30769230769232</v>
      </c>
      <c r="I109" s="33"/>
      <c r="J109" s="33">
        <v>149</v>
      </c>
    </row>
    <row r="110" spans="1:10" ht="39.6">
      <c r="A110" s="51" t="s">
        <v>305</v>
      </c>
      <c r="B110" s="52" t="s">
        <v>306</v>
      </c>
      <c r="C110" s="33">
        <v>0</v>
      </c>
      <c r="D110" s="33">
        <v>0</v>
      </c>
      <c r="E110" s="69">
        <f t="shared" si="18"/>
        <v>0</v>
      </c>
      <c r="F110" s="33">
        <v>19.2</v>
      </c>
      <c r="G110" s="69">
        <f t="shared" si="19"/>
        <v>19.2</v>
      </c>
      <c r="H110" s="33"/>
      <c r="I110" s="33"/>
      <c r="J110" s="33">
        <v>19.2</v>
      </c>
    </row>
    <row r="111" spans="1:10" ht="52.8">
      <c r="A111" s="51" t="s">
        <v>194</v>
      </c>
      <c r="B111" s="52" t="s">
        <v>195</v>
      </c>
      <c r="C111" s="33">
        <v>0</v>
      </c>
      <c r="D111" s="33">
        <v>0</v>
      </c>
      <c r="E111" s="69">
        <f t="shared" si="18"/>
        <v>0</v>
      </c>
      <c r="F111" s="33">
        <v>139.80000000000001</v>
      </c>
      <c r="G111" s="69">
        <f t="shared" si="19"/>
        <v>139.80000000000001</v>
      </c>
      <c r="H111" s="33"/>
      <c r="I111" s="33"/>
      <c r="J111" s="33">
        <v>209.7</v>
      </c>
    </row>
    <row r="112" spans="1:10" s="30" customFormat="1" ht="26.4">
      <c r="A112" s="16" t="s">
        <v>196</v>
      </c>
      <c r="B112" s="17" t="s">
        <v>197</v>
      </c>
      <c r="C112" s="18">
        <f>C113+C115</f>
        <v>1010</v>
      </c>
      <c r="D112" s="18">
        <f>D113+D115</f>
        <v>1044.0999999999999</v>
      </c>
      <c r="E112" s="66">
        <f t="shared" si="18"/>
        <v>34.099999999999909</v>
      </c>
      <c r="F112" s="18">
        <f>F113+F115</f>
        <v>1006.9000000000001</v>
      </c>
      <c r="G112" s="66">
        <f t="shared" si="19"/>
        <v>-37.199999999999818</v>
      </c>
      <c r="H112" s="18">
        <f t="shared" si="22"/>
        <v>96.437122880950128</v>
      </c>
      <c r="I112" s="18" t="e">
        <f>I113+I115</f>
        <v>#REF!</v>
      </c>
      <c r="J112" s="18">
        <f>J113+J115</f>
        <v>1514.6999999999998</v>
      </c>
    </row>
    <row r="113" spans="1:10" s="37" customFormat="1">
      <c r="A113" s="44" t="s">
        <v>198</v>
      </c>
      <c r="B113" s="45" t="s">
        <v>199</v>
      </c>
      <c r="C113" s="18">
        <f>C114</f>
        <v>1010</v>
      </c>
      <c r="D113" s="18">
        <f>D114</f>
        <v>1044.0999999999999</v>
      </c>
      <c r="E113" s="66">
        <f t="shared" si="18"/>
        <v>34.099999999999909</v>
      </c>
      <c r="F113" s="18">
        <f>F114</f>
        <v>778.2</v>
      </c>
      <c r="G113" s="66">
        <f t="shared" si="19"/>
        <v>-265.89999999999986</v>
      </c>
      <c r="H113" s="18">
        <f t="shared" si="22"/>
        <v>74.533090700124518</v>
      </c>
      <c r="I113" s="18">
        <f>I114</f>
        <v>0</v>
      </c>
      <c r="J113" s="18">
        <f>J114</f>
        <v>1202.8</v>
      </c>
    </row>
    <row r="114" spans="1:10" ht="26.4">
      <c r="A114" s="26" t="s">
        <v>307</v>
      </c>
      <c r="B114" s="27" t="s">
        <v>308</v>
      </c>
      <c r="C114" s="28">
        <v>1010</v>
      </c>
      <c r="D114" s="28">
        <v>1044.0999999999999</v>
      </c>
      <c r="E114" s="68">
        <f t="shared" si="18"/>
        <v>34.099999999999909</v>
      </c>
      <c r="F114" s="28">
        <v>778.2</v>
      </c>
      <c r="G114" s="68">
        <f t="shared" si="19"/>
        <v>-265.89999999999986</v>
      </c>
      <c r="H114" s="28">
        <f t="shared" si="22"/>
        <v>74.533090700124518</v>
      </c>
      <c r="I114" s="28"/>
      <c r="J114" s="28">
        <v>1202.8</v>
      </c>
    </row>
    <row r="115" spans="1:10" s="37" customFormat="1">
      <c r="A115" s="44" t="s">
        <v>200</v>
      </c>
      <c r="B115" s="45" t="s">
        <v>201</v>
      </c>
      <c r="C115" s="18">
        <f>C116</f>
        <v>0</v>
      </c>
      <c r="D115" s="18">
        <f>D116</f>
        <v>0</v>
      </c>
      <c r="E115" s="66">
        <f t="shared" si="18"/>
        <v>0</v>
      </c>
      <c r="F115" s="18">
        <f>F116</f>
        <v>228.7</v>
      </c>
      <c r="G115" s="66">
        <f t="shared" si="19"/>
        <v>228.7</v>
      </c>
      <c r="H115" s="18"/>
      <c r="I115" s="18" t="e">
        <f>#REF!+I116</f>
        <v>#REF!</v>
      </c>
      <c r="J115" s="18">
        <f>J116</f>
        <v>311.89999999999998</v>
      </c>
    </row>
    <row r="116" spans="1:10" s="30" customFormat="1">
      <c r="A116" s="41" t="s">
        <v>202</v>
      </c>
      <c r="B116" s="42" t="s">
        <v>203</v>
      </c>
      <c r="C116" s="29">
        <f>C117</f>
        <v>0</v>
      </c>
      <c r="D116" s="29">
        <f>D117</f>
        <v>0</v>
      </c>
      <c r="E116" s="70">
        <f t="shared" si="18"/>
        <v>0</v>
      </c>
      <c r="F116" s="29">
        <f>F117</f>
        <v>228.7</v>
      </c>
      <c r="G116" s="70">
        <f t="shared" si="19"/>
        <v>228.7</v>
      </c>
      <c r="H116" s="29"/>
      <c r="I116" s="29">
        <f>I117</f>
        <v>0</v>
      </c>
      <c r="J116" s="29">
        <f>J117</f>
        <v>311.89999999999998</v>
      </c>
    </row>
    <row r="117" spans="1:10">
      <c r="A117" s="26" t="s">
        <v>309</v>
      </c>
      <c r="B117" s="27" t="s">
        <v>310</v>
      </c>
      <c r="C117" s="28">
        <v>0</v>
      </c>
      <c r="D117" s="28">
        <v>0</v>
      </c>
      <c r="E117" s="68">
        <f t="shared" si="18"/>
        <v>0</v>
      </c>
      <c r="F117" s="28">
        <v>228.7</v>
      </c>
      <c r="G117" s="68">
        <f t="shared" si="19"/>
        <v>228.7</v>
      </c>
      <c r="H117" s="28"/>
      <c r="I117" s="28"/>
      <c r="J117" s="28">
        <v>311.89999999999998</v>
      </c>
    </row>
    <row r="118" spans="1:10" ht="12.6" customHeight="1">
      <c r="A118" s="16" t="s">
        <v>204</v>
      </c>
      <c r="B118" s="21" t="s">
        <v>205</v>
      </c>
      <c r="C118" s="18">
        <f>C119+C122+C126</f>
        <v>1305</v>
      </c>
      <c r="D118" s="18">
        <f>D119+D122+D126</f>
        <v>1305</v>
      </c>
      <c r="E118" s="18">
        <f>E119+E122+E126</f>
        <v>0</v>
      </c>
      <c r="F118" s="18">
        <f>F119+F122+F126</f>
        <v>1944.6</v>
      </c>
      <c r="G118" s="66">
        <f t="shared" si="19"/>
        <v>639.59999999999991</v>
      </c>
      <c r="H118" s="18">
        <f t="shared" si="22"/>
        <v>149.01149425287358</v>
      </c>
      <c r="I118" s="18" t="e">
        <f>#REF!+I119+I122</f>
        <v>#REF!</v>
      </c>
      <c r="J118" s="18">
        <f>J119+J122+J126</f>
        <v>2220</v>
      </c>
    </row>
    <row r="119" spans="1:10" s="37" customFormat="1" ht="52.8">
      <c r="A119" s="20" t="s">
        <v>206</v>
      </c>
      <c r="B119" s="21" t="s">
        <v>207</v>
      </c>
      <c r="C119" s="18">
        <f t="shared" ref="C119:F119" si="23">C120</f>
        <v>0</v>
      </c>
      <c r="D119" s="18">
        <f t="shared" si="23"/>
        <v>0</v>
      </c>
      <c r="E119" s="18">
        <f t="shared" si="23"/>
        <v>0</v>
      </c>
      <c r="F119" s="18">
        <f t="shared" si="23"/>
        <v>876.6</v>
      </c>
      <c r="G119" s="66">
        <f t="shared" si="19"/>
        <v>876.6</v>
      </c>
      <c r="H119" s="18"/>
      <c r="I119" s="18" t="e">
        <f>I120+#REF!</f>
        <v>#REF!</v>
      </c>
      <c r="J119" s="18">
        <f t="shared" ref="J119" si="24">J120</f>
        <v>876.6</v>
      </c>
    </row>
    <row r="120" spans="1:10" s="30" customFormat="1" ht="66">
      <c r="A120" s="56" t="s">
        <v>311</v>
      </c>
      <c r="B120" s="57" t="s">
        <v>312</v>
      </c>
      <c r="C120" s="29">
        <v>0</v>
      </c>
      <c r="D120" s="29">
        <f>D121</f>
        <v>0</v>
      </c>
      <c r="E120" s="70">
        <f t="shared" si="18"/>
        <v>0</v>
      </c>
      <c r="F120" s="29">
        <f>F121</f>
        <v>876.6</v>
      </c>
      <c r="G120" s="70">
        <f t="shared" si="19"/>
        <v>876.6</v>
      </c>
      <c r="H120" s="29"/>
      <c r="I120" s="29" t="e">
        <f>#REF!+I121</f>
        <v>#REF!</v>
      </c>
      <c r="J120" s="29">
        <f>J121</f>
        <v>876.6</v>
      </c>
    </row>
    <row r="121" spans="1:10" ht="58.95" customHeight="1">
      <c r="A121" s="49" t="s">
        <v>313</v>
      </c>
      <c r="B121" s="55" t="s">
        <v>366</v>
      </c>
      <c r="C121" s="28">
        <v>0</v>
      </c>
      <c r="D121" s="28">
        <v>0</v>
      </c>
      <c r="E121" s="68">
        <f t="shared" si="18"/>
        <v>0</v>
      </c>
      <c r="F121" s="28">
        <v>876.6</v>
      </c>
      <c r="G121" s="68">
        <f t="shared" si="19"/>
        <v>876.6</v>
      </c>
      <c r="H121" s="29"/>
      <c r="I121" s="28"/>
      <c r="J121" s="28">
        <v>876.6</v>
      </c>
    </row>
    <row r="122" spans="1:10" s="37" customFormat="1" ht="26.4">
      <c r="A122" s="58" t="s">
        <v>208</v>
      </c>
      <c r="B122" s="59" t="s">
        <v>209</v>
      </c>
      <c r="C122" s="46">
        <f>C123+C125</f>
        <v>1305</v>
      </c>
      <c r="D122" s="46">
        <f>D123</f>
        <v>1305</v>
      </c>
      <c r="E122" s="71">
        <f t="shared" si="18"/>
        <v>0</v>
      </c>
      <c r="F122" s="46">
        <f>F123</f>
        <v>949</v>
      </c>
      <c r="G122" s="71">
        <f t="shared" si="19"/>
        <v>-356</v>
      </c>
      <c r="H122" s="46">
        <f t="shared" si="22"/>
        <v>72.720306513409966</v>
      </c>
      <c r="I122" s="46">
        <f>I123</f>
        <v>0</v>
      </c>
      <c r="J122" s="46">
        <f>J123</f>
        <v>1205.9000000000001</v>
      </c>
    </row>
    <row r="123" spans="1:10" s="30" customFormat="1" ht="26.4">
      <c r="A123" s="50" t="s">
        <v>210</v>
      </c>
      <c r="B123" s="60" t="s">
        <v>211</v>
      </c>
      <c r="C123" s="29">
        <f>C124</f>
        <v>675</v>
      </c>
      <c r="D123" s="29">
        <f>D124+D125</f>
        <v>1305</v>
      </c>
      <c r="E123" s="70">
        <f t="shared" si="18"/>
        <v>630</v>
      </c>
      <c r="F123" s="29">
        <f>F124+F125</f>
        <v>949</v>
      </c>
      <c r="G123" s="70">
        <f t="shared" si="19"/>
        <v>-356</v>
      </c>
      <c r="H123" s="29">
        <f t="shared" si="22"/>
        <v>72.720306513409966</v>
      </c>
      <c r="I123" s="29">
        <f>I124</f>
        <v>0</v>
      </c>
      <c r="J123" s="29">
        <f>SUM(J124:J125)</f>
        <v>1205.9000000000001</v>
      </c>
    </row>
    <row r="124" spans="1:10" ht="39.6">
      <c r="A124" s="61" t="s">
        <v>314</v>
      </c>
      <c r="B124" s="55" t="s">
        <v>315</v>
      </c>
      <c r="C124" s="28">
        <v>675</v>
      </c>
      <c r="D124" s="28">
        <v>675</v>
      </c>
      <c r="E124" s="68">
        <f t="shared" si="18"/>
        <v>0</v>
      </c>
      <c r="F124" s="28">
        <v>138</v>
      </c>
      <c r="G124" s="68">
        <f t="shared" si="19"/>
        <v>-537</v>
      </c>
      <c r="H124" s="28">
        <f t="shared" si="22"/>
        <v>20.444444444444446</v>
      </c>
      <c r="I124" s="28"/>
      <c r="J124" s="28">
        <v>138</v>
      </c>
    </row>
    <row r="125" spans="1:10" ht="34.200000000000003" customHeight="1">
      <c r="A125" s="61" t="s">
        <v>316</v>
      </c>
      <c r="B125" s="62" t="s">
        <v>317</v>
      </c>
      <c r="C125" s="28">
        <v>630</v>
      </c>
      <c r="D125" s="28">
        <v>630</v>
      </c>
      <c r="E125" s="68">
        <f t="shared" si="18"/>
        <v>0</v>
      </c>
      <c r="F125" s="28">
        <v>811</v>
      </c>
      <c r="G125" s="68">
        <f t="shared" si="19"/>
        <v>181</v>
      </c>
      <c r="H125" s="28">
        <f t="shared" si="22"/>
        <v>128.73015873015873</v>
      </c>
      <c r="I125" s="28"/>
      <c r="J125" s="28">
        <v>1067.9000000000001</v>
      </c>
    </row>
    <row r="126" spans="1:10" ht="52.8">
      <c r="A126" s="58" t="s">
        <v>212</v>
      </c>
      <c r="B126" s="59" t="s">
        <v>213</v>
      </c>
      <c r="C126" s="46">
        <f>C127</f>
        <v>0</v>
      </c>
      <c r="D126" s="46">
        <f>D127</f>
        <v>0</v>
      </c>
      <c r="E126" s="71">
        <f t="shared" si="18"/>
        <v>0</v>
      </c>
      <c r="F126" s="46">
        <f>F127</f>
        <v>119</v>
      </c>
      <c r="G126" s="71">
        <f t="shared" si="19"/>
        <v>119</v>
      </c>
      <c r="H126" s="46"/>
      <c r="I126" s="28"/>
      <c r="J126" s="46">
        <f>J127</f>
        <v>137.5</v>
      </c>
    </row>
    <row r="127" spans="1:10" s="30" customFormat="1" ht="45" customHeight="1">
      <c r="A127" s="50" t="s">
        <v>214</v>
      </c>
      <c r="B127" s="57" t="s">
        <v>215</v>
      </c>
      <c r="C127" s="29">
        <f>C128</f>
        <v>0</v>
      </c>
      <c r="D127" s="29">
        <f>D128</f>
        <v>0</v>
      </c>
      <c r="E127" s="70">
        <f t="shared" si="18"/>
        <v>0</v>
      </c>
      <c r="F127" s="29">
        <f>F128+F129</f>
        <v>119</v>
      </c>
      <c r="G127" s="70">
        <f t="shared" si="19"/>
        <v>119</v>
      </c>
      <c r="H127" s="28"/>
      <c r="I127" s="29"/>
      <c r="J127" s="29">
        <f>SUM(J128:J129)</f>
        <v>137.5</v>
      </c>
    </row>
    <row r="128" spans="1:10" ht="52.8">
      <c r="A128" s="61" t="s">
        <v>318</v>
      </c>
      <c r="B128" s="55" t="s">
        <v>319</v>
      </c>
      <c r="C128" s="28">
        <v>0</v>
      </c>
      <c r="D128" s="28">
        <v>0</v>
      </c>
      <c r="E128" s="68">
        <f t="shared" si="18"/>
        <v>0</v>
      </c>
      <c r="F128" s="28">
        <v>44.4</v>
      </c>
      <c r="G128" s="68">
        <f t="shared" si="19"/>
        <v>44.4</v>
      </c>
      <c r="H128" s="28"/>
      <c r="I128" s="28"/>
      <c r="J128" s="28">
        <v>44.4</v>
      </c>
    </row>
    <row r="129" spans="1:10" ht="56.4" customHeight="1">
      <c r="A129" s="61" t="s">
        <v>320</v>
      </c>
      <c r="B129" s="55" t="s">
        <v>321</v>
      </c>
      <c r="C129" s="28">
        <v>0</v>
      </c>
      <c r="D129" s="28">
        <v>0</v>
      </c>
      <c r="E129" s="68">
        <f t="shared" si="18"/>
        <v>0</v>
      </c>
      <c r="F129" s="28">
        <v>74.599999999999994</v>
      </c>
      <c r="G129" s="68">
        <f t="shared" si="19"/>
        <v>74.599999999999994</v>
      </c>
      <c r="H129" s="28"/>
      <c r="I129" s="28"/>
      <c r="J129" s="28">
        <v>93.1</v>
      </c>
    </row>
    <row r="130" spans="1:10">
      <c r="A130" s="16" t="s">
        <v>216</v>
      </c>
      <c r="B130" s="21" t="s">
        <v>217</v>
      </c>
      <c r="C130" s="18">
        <f>C131+C133+C135+C137+C143+C140+C138</f>
        <v>335</v>
      </c>
      <c r="D130" s="18">
        <f>D131+D133+D135+D137+D143+D140+D138</f>
        <v>4835</v>
      </c>
      <c r="E130" s="18">
        <f>E131+E133+E135+E137+E143+E140+E138</f>
        <v>4500</v>
      </c>
      <c r="F130" s="18">
        <f>F131+F133+F135+F137+F143+F140+F138</f>
        <v>5252.2999999999993</v>
      </c>
      <c r="G130" s="66">
        <f t="shared" si="19"/>
        <v>417.29999999999927</v>
      </c>
      <c r="H130" s="18">
        <f t="shared" si="22"/>
        <v>108.63081695966908</v>
      </c>
      <c r="I130" s="18" t="e">
        <f>I131+#REF!+I133+#REF!+I135+#REF!+I137+#REF!+I143+#REF!+I140+#REF!+#REF!+#REF!+#REF!</f>
        <v>#REF!</v>
      </c>
      <c r="J130" s="18">
        <f>J131+J133+J135+J137+J143+J140+J138</f>
        <v>5284.5</v>
      </c>
    </row>
    <row r="131" spans="1:10" s="37" customFormat="1" ht="26.4">
      <c r="A131" s="44" t="s">
        <v>218</v>
      </c>
      <c r="B131" s="59" t="s">
        <v>219</v>
      </c>
      <c r="C131" s="46">
        <f>C132</f>
        <v>0</v>
      </c>
      <c r="D131" s="46">
        <f>D132</f>
        <v>0</v>
      </c>
      <c r="E131" s="71">
        <f t="shared" si="18"/>
        <v>0</v>
      </c>
      <c r="F131" s="46">
        <f>F132</f>
        <v>1.4</v>
      </c>
      <c r="G131" s="71">
        <f t="shared" si="19"/>
        <v>1.4</v>
      </c>
      <c r="H131" s="46"/>
      <c r="I131" s="46" t="e">
        <f>I132+#REF!</f>
        <v>#REF!</v>
      </c>
      <c r="J131" s="46">
        <f>J132</f>
        <v>1.4</v>
      </c>
    </row>
    <row r="132" spans="1:10" ht="71.400000000000006" customHeight="1">
      <c r="A132" s="31" t="s">
        <v>220</v>
      </c>
      <c r="B132" s="55" t="s">
        <v>221</v>
      </c>
      <c r="C132" s="33">
        <v>0</v>
      </c>
      <c r="D132" s="33">
        <v>0</v>
      </c>
      <c r="E132" s="69">
        <f t="shared" si="18"/>
        <v>0</v>
      </c>
      <c r="F132" s="33">
        <v>1.4</v>
      </c>
      <c r="G132" s="69">
        <f t="shared" si="19"/>
        <v>1.4</v>
      </c>
      <c r="H132" s="33"/>
      <c r="I132" s="33"/>
      <c r="J132" s="33">
        <v>1.4</v>
      </c>
    </row>
    <row r="133" spans="1:10" s="75" customFormat="1" ht="39.6">
      <c r="A133" s="73" t="s">
        <v>222</v>
      </c>
      <c r="B133" s="74" t="s">
        <v>223</v>
      </c>
      <c r="C133" s="46">
        <f>C134</f>
        <v>0</v>
      </c>
      <c r="D133" s="46">
        <f>D134</f>
        <v>0</v>
      </c>
      <c r="E133" s="46">
        <f t="shared" si="18"/>
        <v>0</v>
      </c>
      <c r="F133" s="46">
        <f>F134</f>
        <v>50</v>
      </c>
      <c r="G133" s="46">
        <f t="shared" si="19"/>
        <v>50</v>
      </c>
      <c r="H133" s="46"/>
      <c r="I133" s="46" t="e">
        <f>#REF!+I134</f>
        <v>#REF!</v>
      </c>
      <c r="J133" s="46">
        <f>J134</f>
        <v>50</v>
      </c>
    </row>
    <row r="134" spans="1:10" s="78" customFormat="1" ht="66">
      <c r="A134" s="76" t="s">
        <v>224</v>
      </c>
      <c r="B134" s="77" t="s">
        <v>225</v>
      </c>
      <c r="C134" s="33">
        <v>0</v>
      </c>
      <c r="D134" s="33">
        <v>0</v>
      </c>
      <c r="E134" s="33">
        <f t="shared" si="18"/>
        <v>0</v>
      </c>
      <c r="F134" s="33">
        <v>50</v>
      </c>
      <c r="G134" s="33">
        <f t="shared" si="19"/>
        <v>50</v>
      </c>
      <c r="H134" s="33"/>
      <c r="I134" s="33"/>
      <c r="J134" s="33">
        <v>50</v>
      </c>
    </row>
    <row r="135" spans="1:10" s="37" customFormat="1" ht="76.2" customHeight="1">
      <c r="A135" s="44" t="s">
        <v>226</v>
      </c>
      <c r="B135" s="59" t="s">
        <v>227</v>
      </c>
      <c r="C135" s="46">
        <f>C136</f>
        <v>0</v>
      </c>
      <c r="D135" s="46">
        <f t="shared" ref="D135:F135" si="25">D136</f>
        <v>0</v>
      </c>
      <c r="E135" s="46">
        <f t="shared" si="25"/>
        <v>0</v>
      </c>
      <c r="F135" s="46">
        <f t="shared" si="25"/>
        <v>1.8</v>
      </c>
      <c r="G135" s="71">
        <f t="shared" si="19"/>
        <v>1.8</v>
      </c>
      <c r="H135" s="46"/>
      <c r="I135" s="46" t="e">
        <f>#REF!+#REF!+I136+#REF!+#REF!+#REF!</f>
        <v>#REF!</v>
      </c>
      <c r="J135" s="46">
        <f t="shared" ref="J135" si="26">J136</f>
        <v>1.8</v>
      </c>
    </row>
    <row r="136" spans="1:10" ht="26.4">
      <c r="A136" s="31" t="s">
        <v>228</v>
      </c>
      <c r="B136" s="62" t="s">
        <v>229</v>
      </c>
      <c r="C136" s="33">
        <v>0</v>
      </c>
      <c r="D136" s="33">
        <v>0</v>
      </c>
      <c r="E136" s="69">
        <f t="shared" si="18"/>
        <v>0</v>
      </c>
      <c r="F136" s="33">
        <v>1.8</v>
      </c>
      <c r="G136" s="69">
        <f t="shared" si="19"/>
        <v>1.8</v>
      </c>
      <c r="H136" s="33"/>
      <c r="I136" s="33"/>
      <c r="J136" s="33">
        <v>1.8</v>
      </c>
    </row>
    <row r="137" spans="1:10" s="37" customFormat="1" ht="66">
      <c r="A137" s="44" t="s">
        <v>230</v>
      </c>
      <c r="B137" s="59" t="s">
        <v>231</v>
      </c>
      <c r="C137" s="46">
        <v>0</v>
      </c>
      <c r="D137" s="46">
        <v>0</v>
      </c>
      <c r="E137" s="71">
        <f t="shared" ref="E137:E158" si="27">D137-C137</f>
        <v>0</v>
      </c>
      <c r="F137" s="46">
        <v>0.4</v>
      </c>
      <c r="G137" s="71">
        <f t="shared" ref="G137:G158" si="28">F137-D137</f>
        <v>0.4</v>
      </c>
      <c r="H137" s="46"/>
      <c r="I137" s="46">
        <v>0</v>
      </c>
      <c r="J137" s="46">
        <v>0.5</v>
      </c>
    </row>
    <row r="138" spans="1:10" s="37" customFormat="1">
      <c r="A138" s="44" t="s">
        <v>232</v>
      </c>
      <c r="B138" s="59" t="s">
        <v>233</v>
      </c>
      <c r="C138" s="46">
        <f>C139</f>
        <v>0</v>
      </c>
      <c r="D138" s="46">
        <f t="shared" ref="D138:F138" si="29">D139</f>
        <v>4500</v>
      </c>
      <c r="E138" s="46">
        <f t="shared" si="29"/>
        <v>4500</v>
      </c>
      <c r="F138" s="46">
        <f t="shared" si="29"/>
        <v>4927.3999999999996</v>
      </c>
      <c r="G138" s="71">
        <f t="shared" si="28"/>
        <v>427.39999999999964</v>
      </c>
      <c r="H138" s="46">
        <f t="shared" ref="H138:H139" si="30">F138/D138*100</f>
        <v>109.49777777777776</v>
      </c>
      <c r="I138" s="46"/>
      <c r="J138" s="46">
        <f t="shared" ref="J138" si="31">J139</f>
        <v>4928.3</v>
      </c>
    </row>
    <row r="139" spans="1:10" ht="26.4">
      <c r="A139" s="31" t="s">
        <v>322</v>
      </c>
      <c r="B139" s="62" t="s">
        <v>323</v>
      </c>
      <c r="C139" s="33">
        <v>0</v>
      </c>
      <c r="D139" s="33">
        <v>4500</v>
      </c>
      <c r="E139" s="69">
        <f t="shared" si="27"/>
        <v>4500</v>
      </c>
      <c r="F139" s="33">
        <v>4927.3999999999996</v>
      </c>
      <c r="G139" s="69">
        <f t="shared" si="28"/>
        <v>427.39999999999964</v>
      </c>
      <c r="H139" s="33">
        <f t="shared" si="30"/>
        <v>109.49777777777776</v>
      </c>
      <c r="I139" s="33"/>
      <c r="J139" s="33">
        <v>4928.3</v>
      </c>
    </row>
    <row r="140" spans="1:10" s="37" customFormat="1" ht="39.6">
      <c r="A140" s="44" t="s">
        <v>234</v>
      </c>
      <c r="B140" s="59" t="s">
        <v>235</v>
      </c>
      <c r="C140" s="46">
        <f>C141+C142</f>
        <v>0</v>
      </c>
      <c r="D140" s="46">
        <f>D141+D142</f>
        <v>0</v>
      </c>
      <c r="E140" s="71">
        <f t="shared" si="27"/>
        <v>0</v>
      </c>
      <c r="F140" s="46">
        <f>F141+F142</f>
        <v>71</v>
      </c>
      <c r="G140" s="71">
        <f t="shared" si="28"/>
        <v>71</v>
      </c>
      <c r="H140" s="46"/>
      <c r="I140" s="46"/>
      <c r="J140" s="46">
        <f>J141+J142</f>
        <v>71</v>
      </c>
    </row>
    <row r="141" spans="1:10" s="37" customFormat="1" ht="39.6">
      <c r="A141" s="44" t="s">
        <v>234</v>
      </c>
      <c r="B141" s="62" t="s">
        <v>236</v>
      </c>
      <c r="C141" s="33">
        <v>0</v>
      </c>
      <c r="D141" s="33">
        <v>0</v>
      </c>
      <c r="E141" s="69">
        <f t="shared" si="27"/>
        <v>0</v>
      </c>
      <c r="F141" s="33">
        <v>68</v>
      </c>
      <c r="G141" s="69">
        <f t="shared" si="28"/>
        <v>68</v>
      </c>
      <c r="H141" s="46"/>
      <c r="I141" s="46"/>
      <c r="J141" s="33">
        <v>68</v>
      </c>
    </row>
    <row r="142" spans="1:10" s="37" customFormat="1" ht="66">
      <c r="A142" s="44" t="s">
        <v>237</v>
      </c>
      <c r="B142" s="62" t="s">
        <v>238</v>
      </c>
      <c r="C142" s="33">
        <v>0</v>
      </c>
      <c r="D142" s="33">
        <v>0</v>
      </c>
      <c r="E142" s="69">
        <f t="shared" si="27"/>
        <v>0</v>
      </c>
      <c r="F142" s="33">
        <v>3</v>
      </c>
      <c r="G142" s="69">
        <f t="shared" si="28"/>
        <v>3</v>
      </c>
      <c r="H142" s="33"/>
      <c r="I142" s="46"/>
      <c r="J142" s="33">
        <v>3</v>
      </c>
    </row>
    <row r="143" spans="1:10" s="37" customFormat="1" ht="26.4">
      <c r="A143" s="44" t="s">
        <v>239</v>
      </c>
      <c r="B143" s="59" t="s">
        <v>240</v>
      </c>
      <c r="C143" s="46">
        <f>SUM(C144:C145)</f>
        <v>335</v>
      </c>
      <c r="D143" s="46">
        <f>SUM(D144:D145)</f>
        <v>335</v>
      </c>
      <c r="E143" s="71">
        <f t="shared" si="27"/>
        <v>0</v>
      </c>
      <c r="F143" s="46">
        <f>SUM(F144:F145)</f>
        <v>200.3</v>
      </c>
      <c r="G143" s="71">
        <f t="shared" si="28"/>
        <v>-134.69999999999999</v>
      </c>
      <c r="H143" s="46">
        <f t="shared" ref="H143:H165" si="32">F143/D143*100</f>
        <v>59.791044776119406</v>
      </c>
      <c r="I143" s="46">
        <f>I144</f>
        <v>0</v>
      </c>
      <c r="J143" s="46">
        <f>SUM(J144:J145)</f>
        <v>231.5</v>
      </c>
    </row>
    <row r="144" spans="1:10" ht="26.4">
      <c r="A144" s="31" t="s">
        <v>324</v>
      </c>
      <c r="B144" s="62" t="s">
        <v>326</v>
      </c>
      <c r="C144" s="33">
        <v>335</v>
      </c>
      <c r="D144" s="33">
        <v>335</v>
      </c>
      <c r="E144" s="69">
        <f t="shared" si="27"/>
        <v>0</v>
      </c>
      <c r="F144" s="33">
        <v>60.4</v>
      </c>
      <c r="G144" s="69">
        <f t="shared" si="28"/>
        <v>-274.60000000000002</v>
      </c>
      <c r="H144" s="33">
        <f t="shared" si="32"/>
        <v>18.029850746268654</v>
      </c>
      <c r="I144" s="33"/>
      <c r="J144" s="33">
        <v>90.5</v>
      </c>
    </row>
    <row r="145" spans="1:10" ht="66">
      <c r="A145" s="31" t="s">
        <v>325</v>
      </c>
      <c r="B145" s="62" t="s">
        <v>327</v>
      </c>
      <c r="C145" s="33">
        <v>0</v>
      </c>
      <c r="D145" s="33">
        <v>0</v>
      </c>
      <c r="E145" s="69">
        <f t="shared" si="27"/>
        <v>0</v>
      </c>
      <c r="F145" s="33">
        <v>139.9</v>
      </c>
      <c r="G145" s="69">
        <f t="shared" si="28"/>
        <v>139.9</v>
      </c>
      <c r="H145" s="33"/>
      <c r="I145" s="33"/>
      <c r="J145" s="33">
        <v>141</v>
      </c>
    </row>
    <row r="146" spans="1:10">
      <c r="A146" s="16" t="s">
        <v>241</v>
      </c>
      <c r="B146" s="17" t="s">
        <v>242</v>
      </c>
      <c r="C146" s="18">
        <f>C147+C149</f>
        <v>0</v>
      </c>
      <c r="D146" s="18">
        <f>D147+D149</f>
        <v>0</v>
      </c>
      <c r="E146" s="66">
        <f t="shared" si="27"/>
        <v>0</v>
      </c>
      <c r="F146" s="18">
        <f>F147+F149</f>
        <v>15.5</v>
      </c>
      <c r="G146" s="66">
        <f t="shared" si="28"/>
        <v>15.5</v>
      </c>
      <c r="H146" s="33"/>
      <c r="I146" s="18">
        <f>I147+I149</f>
        <v>0</v>
      </c>
      <c r="J146" s="18">
        <f>J147+J149</f>
        <v>9.5</v>
      </c>
    </row>
    <row r="147" spans="1:10" s="37" customFormat="1">
      <c r="A147" s="16" t="s">
        <v>243</v>
      </c>
      <c r="B147" s="17" t="s">
        <v>244</v>
      </c>
      <c r="C147" s="18">
        <f>C148</f>
        <v>0</v>
      </c>
      <c r="D147" s="18">
        <f>D148</f>
        <v>0</v>
      </c>
      <c r="E147" s="66">
        <f t="shared" si="27"/>
        <v>0</v>
      </c>
      <c r="F147" s="18">
        <f>F148</f>
        <v>6</v>
      </c>
      <c r="G147" s="66">
        <f t="shared" si="28"/>
        <v>6</v>
      </c>
      <c r="H147" s="33"/>
      <c r="I147" s="18">
        <f>I148</f>
        <v>0</v>
      </c>
      <c r="J147" s="18">
        <f>J148</f>
        <v>0</v>
      </c>
    </row>
    <row r="148" spans="1:10">
      <c r="A148" s="26" t="s">
        <v>328</v>
      </c>
      <c r="B148" s="27" t="s">
        <v>329</v>
      </c>
      <c r="C148" s="28">
        <v>0</v>
      </c>
      <c r="D148" s="28">
        <v>0</v>
      </c>
      <c r="E148" s="68">
        <f t="shared" si="27"/>
        <v>0</v>
      </c>
      <c r="F148" s="28">
        <v>6</v>
      </c>
      <c r="G148" s="68">
        <f t="shared" si="28"/>
        <v>6</v>
      </c>
      <c r="H148" s="33"/>
      <c r="I148" s="28"/>
      <c r="J148" s="28">
        <v>0</v>
      </c>
    </row>
    <row r="149" spans="1:10" s="37" customFormat="1">
      <c r="A149" s="16" t="s">
        <v>245</v>
      </c>
      <c r="B149" s="17" t="s">
        <v>246</v>
      </c>
      <c r="C149" s="18">
        <f>C150</f>
        <v>0</v>
      </c>
      <c r="D149" s="18">
        <f>D150</f>
        <v>0</v>
      </c>
      <c r="E149" s="66">
        <f t="shared" si="27"/>
        <v>0</v>
      </c>
      <c r="F149" s="18">
        <f>F150</f>
        <v>9.5</v>
      </c>
      <c r="G149" s="66">
        <f t="shared" si="28"/>
        <v>9.5</v>
      </c>
      <c r="H149" s="33"/>
      <c r="I149" s="18">
        <f>I150</f>
        <v>0</v>
      </c>
      <c r="J149" s="18">
        <f>J150</f>
        <v>9.5</v>
      </c>
    </row>
    <row r="150" spans="1:10">
      <c r="A150" s="26" t="s">
        <v>247</v>
      </c>
      <c r="B150" s="27" t="s">
        <v>330</v>
      </c>
      <c r="C150" s="28">
        <v>0</v>
      </c>
      <c r="D150" s="28">
        <v>0</v>
      </c>
      <c r="E150" s="68">
        <f t="shared" si="27"/>
        <v>0</v>
      </c>
      <c r="F150" s="28">
        <v>9.5</v>
      </c>
      <c r="G150" s="68">
        <f t="shared" si="28"/>
        <v>9.5</v>
      </c>
      <c r="H150" s="33"/>
      <c r="I150" s="28"/>
      <c r="J150" s="28">
        <v>9.5</v>
      </c>
    </row>
    <row r="151" spans="1:10">
      <c r="A151" s="16" t="s">
        <v>248</v>
      </c>
      <c r="B151" s="21" t="s">
        <v>249</v>
      </c>
      <c r="C151" s="18">
        <f>C152+C179+C187+C182</f>
        <v>128508.99999999999</v>
      </c>
      <c r="D151" s="18">
        <f>D152+D179+D187+D182</f>
        <v>161398.09999999998</v>
      </c>
      <c r="E151" s="66">
        <f t="shared" si="27"/>
        <v>32889.099999999991</v>
      </c>
      <c r="F151" s="18">
        <f>F152+F179+F187+F182</f>
        <v>160174.39999999997</v>
      </c>
      <c r="G151" s="66">
        <f t="shared" si="28"/>
        <v>-1223.7000000000116</v>
      </c>
      <c r="H151" s="18">
        <f t="shared" si="32"/>
        <v>99.241812635960386</v>
      </c>
      <c r="I151" s="18" t="e">
        <f>I152+I179+I187+I182</f>
        <v>#REF!</v>
      </c>
      <c r="J151" s="18">
        <f>J152+J179+J187+J182</f>
        <v>240285.09999999998</v>
      </c>
    </row>
    <row r="152" spans="1:10" ht="26.4">
      <c r="A152" s="48" t="s">
        <v>250</v>
      </c>
      <c r="B152" s="17" t="s">
        <v>251</v>
      </c>
      <c r="C152" s="18">
        <f>C153+C156+C165+C176</f>
        <v>128508.99999999999</v>
      </c>
      <c r="D152" s="18">
        <f>D153+D156+D165+D176</f>
        <v>161098.09999999998</v>
      </c>
      <c r="E152" s="66">
        <f t="shared" si="27"/>
        <v>32589.099999999991</v>
      </c>
      <c r="F152" s="18">
        <f>F153+F156+F165+F176</f>
        <v>161098.09999999998</v>
      </c>
      <c r="G152" s="66">
        <f t="shared" si="28"/>
        <v>0</v>
      </c>
      <c r="H152" s="18">
        <f t="shared" si="32"/>
        <v>100</v>
      </c>
      <c r="I152" s="18" t="e">
        <f>I153+I156+I165+I176</f>
        <v>#REF!</v>
      </c>
      <c r="J152" s="18">
        <f>J153+J156+J165+J176</f>
        <v>241208.8</v>
      </c>
    </row>
    <row r="153" spans="1:10" s="37" customFormat="1" ht="16.95" customHeight="1">
      <c r="A153" s="20" t="s">
        <v>252</v>
      </c>
      <c r="B153" s="21" t="s">
        <v>253</v>
      </c>
      <c r="C153" s="18">
        <f>C154</f>
        <v>28057.1</v>
      </c>
      <c r="D153" s="18">
        <f t="shared" ref="D153:F153" si="33">D154</f>
        <v>28057.1</v>
      </c>
      <c r="E153" s="18">
        <f t="shared" si="33"/>
        <v>0</v>
      </c>
      <c r="F153" s="18">
        <f t="shared" si="33"/>
        <v>28057.1</v>
      </c>
      <c r="G153" s="66">
        <f t="shared" si="28"/>
        <v>0</v>
      </c>
      <c r="H153" s="18">
        <f t="shared" si="32"/>
        <v>100</v>
      </c>
      <c r="I153" s="18" t="e">
        <f>I154+#REF!</f>
        <v>#REF!</v>
      </c>
      <c r="J153" s="18">
        <f t="shared" ref="J153" si="34">J154</f>
        <v>37409.300000000003</v>
      </c>
    </row>
    <row r="154" spans="1:10" s="30" customFormat="1">
      <c r="A154" s="50" t="s">
        <v>254</v>
      </c>
      <c r="B154" s="42" t="s">
        <v>255</v>
      </c>
      <c r="C154" s="29">
        <f>C155</f>
        <v>28057.1</v>
      </c>
      <c r="D154" s="29">
        <f>D155</f>
        <v>28057.1</v>
      </c>
      <c r="E154" s="70">
        <f t="shared" si="27"/>
        <v>0</v>
      </c>
      <c r="F154" s="29">
        <f>F155</f>
        <v>28057.1</v>
      </c>
      <c r="G154" s="70">
        <f t="shared" si="28"/>
        <v>0</v>
      </c>
      <c r="H154" s="29">
        <f t="shared" si="32"/>
        <v>100</v>
      </c>
      <c r="I154" s="29">
        <f>I155</f>
        <v>0</v>
      </c>
      <c r="J154" s="29">
        <f>J155</f>
        <v>37409.300000000003</v>
      </c>
    </row>
    <row r="155" spans="1:10" ht="12.6" customHeight="1">
      <c r="A155" s="61" t="s">
        <v>331</v>
      </c>
      <c r="B155" s="27" t="s">
        <v>332</v>
      </c>
      <c r="C155" s="28">
        <v>28057.1</v>
      </c>
      <c r="D155" s="28">
        <v>28057.1</v>
      </c>
      <c r="E155" s="68">
        <f t="shared" si="27"/>
        <v>0</v>
      </c>
      <c r="F155" s="28">
        <v>28057.1</v>
      </c>
      <c r="G155" s="68">
        <f t="shared" si="28"/>
        <v>0</v>
      </c>
      <c r="H155" s="28">
        <f t="shared" si="32"/>
        <v>100</v>
      </c>
      <c r="I155" s="28"/>
      <c r="J155" s="28">
        <v>37409.300000000003</v>
      </c>
    </row>
    <row r="156" spans="1:10" s="37" customFormat="1" ht="27.6" customHeight="1">
      <c r="A156" s="20" t="s">
        <v>256</v>
      </c>
      <c r="B156" s="21" t="s">
        <v>257</v>
      </c>
      <c r="C156" s="18">
        <f>C163+C157</f>
        <v>11446.1</v>
      </c>
      <c r="D156" s="18">
        <f>D163+D157+D159+D161</f>
        <v>30894.1</v>
      </c>
      <c r="E156" s="18">
        <f t="shared" ref="E156" si="35">E163+E157</f>
        <v>18988</v>
      </c>
      <c r="F156" s="18">
        <f>F163+F157+F159+F161</f>
        <v>30894.1</v>
      </c>
      <c r="G156" s="66">
        <f t="shared" si="28"/>
        <v>0</v>
      </c>
      <c r="H156" s="18">
        <f t="shared" si="32"/>
        <v>100</v>
      </c>
      <c r="I156" s="18" t="e">
        <f>#REF!+I163+I157+#REF!+#REF!+#REF!+#REF!+#REF!+#REF!+#REF!</f>
        <v>#REF!</v>
      </c>
      <c r="J156" s="18">
        <f>J163+J157+J159+J161</f>
        <v>64454.200000000004</v>
      </c>
    </row>
    <row r="157" spans="1:10" s="30" customFormat="1" ht="30" customHeight="1">
      <c r="A157" s="50" t="s">
        <v>258</v>
      </c>
      <c r="B157" s="60" t="s">
        <v>259</v>
      </c>
      <c r="C157" s="25">
        <f>C158</f>
        <v>0</v>
      </c>
      <c r="D157" s="25">
        <f>D158</f>
        <v>0</v>
      </c>
      <c r="E157" s="67">
        <f t="shared" si="27"/>
        <v>0</v>
      </c>
      <c r="F157" s="25">
        <f>F158</f>
        <v>0</v>
      </c>
      <c r="G157" s="67">
        <f t="shared" si="28"/>
        <v>0</v>
      </c>
      <c r="H157" s="33"/>
      <c r="I157" s="25">
        <f>I158</f>
        <v>0</v>
      </c>
      <c r="J157" s="25">
        <f>J158</f>
        <v>10047.6</v>
      </c>
    </row>
    <row r="158" spans="1:10" ht="30" customHeight="1">
      <c r="A158" s="61" t="s">
        <v>333</v>
      </c>
      <c r="B158" s="62" t="s">
        <v>334</v>
      </c>
      <c r="C158" s="33">
        <v>0</v>
      </c>
      <c r="D158" s="33">
        <v>0</v>
      </c>
      <c r="E158" s="69">
        <f t="shared" si="27"/>
        <v>0</v>
      </c>
      <c r="F158" s="33">
        <v>0</v>
      </c>
      <c r="G158" s="69">
        <f t="shared" si="28"/>
        <v>0</v>
      </c>
      <c r="H158" s="33"/>
      <c r="I158" s="33"/>
      <c r="J158" s="33">
        <v>10047.6</v>
      </c>
    </row>
    <row r="159" spans="1:10" ht="26.4">
      <c r="A159" s="50" t="s">
        <v>262</v>
      </c>
      <c r="B159" s="24" t="s">
        <v>263</v>
      </c>
      <c r="C159" s="25">
        <v>0</v>
      </c>
      <c r="D159" s="25">
        <f>D160</f>
        <v>0</v>
      </c>
      <c r="E159" s="67">
        <f t="shared" ref="E159:E190" si="36">D159-C159</f>
        <v>0</v>
      </c>
      <c r="F159" s="25">
        <f>F160</f>
        <v>0</v>
      </c>
      <c r="G159" s="67">
        <f t="shared" ref="G159:G190" si="37">F159-D159</f>
        <v>0</v>
      </c>
      <c r="H159" s="33"/>
      <c r="I159" s="33"/>
      <c r="J159" s="25">
        <f>J160</f>
        <v>593.9</v>
      </c>
    </row>
    <row r="160" spans="1:10" ht="26.4">
      <c r="A160" s="49" t="s">
        <v>335</v>
      </c>
      <c r="B160" s="27" t="s">
        <v>336</v>
      </c>
      <c r="C160" s="33">
        <v>0</v>
      </c>
      <c r="D160" s="33">
        <v>0</v>
      </c>
      <c r="E160" s="69">
        <f t="shared" si="36"/>
        <v>0</v>
      </c>
      <c r="F160" s="33">
        <v>0</v>
      </c>
      <c r="G160" s="69">
        <f t="shared" si="37"/>
        <v>0</v>
      </c>
      <c r="H160" s="33"/>
      <c r="I160" s="33"/>
      <c r="J160" s="33">
        <v>593.9</v>
      </c>
    </row>
    <row r="161" spans="1:10" ht="31.8" customHeight="1">
      <c r="A161" s="50" t="s">
        <v>260</v>
      </c>
      <c r="B161" s="24" t="s">
        <v>261</v>
      </c>
      <c r="C161" s="25">
        <f>C162</f>
        <v>0</v>
      </c>
      <c r="D161" s="25">
        <f>D162</f>
        <v>460</v>
      </c>
      <c r="E161" s="67">
        <f t="shared" si="36"/>
        <v>460</v>
      </c>
      <c r="F161" s="25">
        <f>F162</f>
        <v>460</v>
      </c>
      <c r="G161" s="67">
        <f t="shared" si="37"/>
        <v>0</v>
      </c>
      <c r="H161" s="25">
        <f t="shared" si="32"/>
        <v>100</v>
      </c>
      <c r="I161" s="25"/>
      <c r="J161" s="25">
        <f>J162</f>
        <v>4294.8</v>
      </c>
    </row>
    <row r="162" spans="1:10" ht="39.6">
      <c r="A162" s="49" t="s">
        <v>337</v>
      </c>
      <c r="B162" s="27" t="s">
        <v>338</v>
      </c>
      <c r="C162" s="33">
        <v>0</v>
      </c>
      <c r="D162" s="33">
        <v>460</v>
      </c>
      <c r="E162" s="69">
        <f t="shared" si="36"/>
        <v>460</v>
      </c>
      <c r="F162" s="33">
        <v>460</v>
      </c>
      <c r="G162" s="69">
        <f t="shared" si="37"/>
        <v>0</v>
      </c>
      <c r="H162" s="33">
        <f t="shared" si="32"/>
        <v>100</v>
      </c>
      <c r="I162" s="33"/>
      <c r="J162" s="33">
        <v>4294.8</v>
      </c>
    </row>
    <row r="163" spans="1:10" s="30" customFormat="1">
      <c r="A163" s="56" t="s">
        <v>264</v>
      </c>
      <c r="B163" s="42" t="s">
        <v>265</v>
      </c>
      <c r="C163" s="25">
        <f>C164</f>
        <v>11446.1</v>
      </c>
      <c r="D163" s="25">
        <f>D164</f>
        <v>30434.1</v>
      </c>
      <c r="E163" s="67">
        <f t="shared" si="36"/>
        <v>18988</v>
      </c>
      <c r="F163" s="25">
        <f>F164</f>
        <v>30434.1</v>
      </c>
      <c r="G163" s="67">
        <f t="shared" si="37"/>
        <v>0</v>
      </c>
      <c r="H163" s="33">
        <f t="shared" si="32"/>
        <v>100</v>
      </c>
      <c r="I163" s="25">
        <f>I164</f>
        <v>0</v>
      </c>
      <c r="J163" s="25">
        <f>J164</f>
        <v>49517.9</v>
      </c>
    </row>
    <row r="164" spans="1:10">
      <c r="A164" s="49" t="s">
        <v>339</v>
      </c>
      <c r="B164" s="27" t="s">
        <v>340</v>
      </c>
      <c r="C164" s="33">
        <v>11446.1</v>
      </c>
      <c r="D164" s="33">
        <v>30434.1</v>
      </c>
      <c r="E164" s="69">
        <f t="shared" si="36"/>
        <v>18988</v>
      </c>
      <c r="F164" s="33">
        <v>30434.1</v>
      </c>
      <c r="G164" s="69">
        <f t="shared" si="37"/>
        <v>0</v>
      </c>
      <c r="H164" s="33">
        <f t="shared" si="32"/>
        <v>100</v>
      </c>
      <c r="I164" s="33"/>
      <c r="J164" s="33">
        <v>49517.9</v>
      </c>
    </row>
    <row r="165" spans="1:10" s="37" customFormat="1">
      <c r="A165" s="20" t="s">
        <v>266</v>
      </c>
      <c r="B165" s="45" t="s">
        <v>267</v>
      </c>
      <c r="C165" s="18">
        <f>C166+C170+C172+C174</f>
        <v>87979.299999999988</v>
      </c>
      <c r="D165" s="18">
        <f>D166+D170+D172+D174+D168</f>
        <v>87984.099999999991</v>
      </c>
      <c r="E165" s="18">
        <f t="shared" ref="E165" si="38">E166+E170+E172+E174</f>
        <v>-3739.1</v>
      </c>
      <c r="F165" s="18">
        <f>F166+F170+F172+F174+F168</f>
        <v>87984.099999999991</v>
      </c>
      <c r="G165" s="66">
        <f t="shared" si="37"/>
        <v>0</v>
      </c>
      <c r="H165" s="18">
        <f t="shared" si="32"/>
        <v>100</v>
      </c>
      <c r="I165" s="18" t="e">
        <f>#REF!+#REF!+#REF!+#REF!+I166+#REF!+I170+#REF!+#REF!+#REF!+I174+#REF!+#REF!+#REF!+#REF!+#REF!+#REF!</f>
        <v>#REF!</v>
      </c>
      <c r="J165" s="18">
        <f>J166+J170+J172+J174+J168</f>
        <v>124897.99999999999</v>
      </c>
    </row>
    <row r="166" spans="1:10" s="30" customFormat="1" ht="26.4">
      <c r="A166" s="56" t="s">
        <v>268</v>
      </c>
      <c r="B166" s="42" t="s">
        <v>269</v>
      </c>
      <c r="C166" s="25">
        <f>C167</f>
        <v>87252.3</v>
      </c>
      <c r="D166" s="25">
        <f>D167</f>
        <v>83508.3</v>
      </c>
      <c r="E166" s="67">
        <f t="shared" si="36"/>
        <v>-3744</v>
      </c>
      <c r="F166" s="25">
        <f>F167</f>
        <v>83508.3</v>
      </c>
      <c r="G166" s="67">
        <f t="shared" si="37"/>
        <v>0</v>
      </c>
      <c r="H166" s="25">
        <f t="shared" ref="H166:H190" si="39">F166/D166*100</f>
        <v>100</v>
      </c>
      <c r="I166" s="25">
        <f>I167</f>
        <v>0</v>
      </c>
      <c r="J166" s="25">
        <f>J167</f>
        <v>120191.7</v>
      </c>
    </row>
    <row r="167" spans="1:10" ht="28.8" customHeight="1">
      <c r="A167" s="49" t="s">
        <v>341</v>
      </c>
      <c r="B167" s="55" t="s">
        <v>342</v>
      </c>
      <c r="C167" s="33">
        <v>87252.3</v>
      </c>
      <c r="D167" s="33">
        <v>83508.3</v>
      </c>
      <c r="E167" s="69">
        <f t="shared" si="36"/>
        <v>-3744</v>
      </c>
      <c r="F167" s="33">
        <v>83508.3</v>
      </c>
      <c r="G167" s="69">
        <f t="shared" si="37"/>
        <v>0</v>
      </c>
      <c r="H167" s="33">
        <f t="shared" si="39"/>
        <v>100</v>
      </c>
      <c r="I167" s="33"/>
      <c r="J167" s="33">
        <v>120191.7</v>
      </c>
    </row>
    <row r="168" spans="1:10" ht="39.6">
      <c r="A168" s="56" t="s">
        <v>270</v>
      </c>
      <c r="B168" s="42" t="s">
        <v>271</v>
      </c>
      <c r="C168" s="25">
        <f>C169</f>
        <v>0</v>
      </c>
      <c r="D168" s="25">
        <f>D169</f>
        <v>3743.9</v>
      </c>
      <c r="E168" s="67">
        <f t="shared" si="36"/>
        <v>3743.9</v>
      </c>
      <c r="F168" s="25">
        <f>F169</f>
        <v>3743.9</v>
      </c>
      <c r="G168" s="67">
        <f t="shared" si="37"/>
        <v>0</v>
      </c>
      <c r="H168" s="25">
        <f t="shared" si="39"/>
        <v>100</v>
      </c>
      <c r="I168" s="25"/>
      <c r="J168" s="25">
        <f>J169</f>
        <v>3743.9</v>
      </c>
    </row>
    <row r="169" spans="1:10" ht="39.6">
      <c r="A169" s="56" t="s">
        <v>343</v>
      </c>
      <c r="B169" s="27" t="s">
        <v>344</v>
      </c>
      <c r="C169" s="33">
        <v>0</v>
      </c>
      <c r="D169" s="33">
        <v>3743.9</v>
      </c>
      <c r="E169" s="69">
        <f t="shared" si="36"/>
        <v>3743.9</v>
      </c>
      <c r="F169" s="33">
        <v>3743.9</v>
      </c>
      <c r="G169" s="69">
        <f t="shared" si="37"/>
        <v>0</v>
      </c>
      <c r="H169" s="33">
        <f t="shared" si="39"/>
        <v>100</v>
      </c>
      <c r="I169" s="33"/>
      <c r="J169" s="33">
        <v>3743.9</v>
      </c>
    </row>
    <row r="170" spans="1:10" ht="46.2" customHeight="1">
      <c r="A170" s="56" t="s">
        <v>362</v>
      </c>
      <c r="B170" s="42" t="s">
        <v>272</v>
      </c>
      <c r="C170" s="25">
        <f>C171</f>
        <v>4.7</v>
      </c>
      <c r="D170" s="25">
        <f>D171</f>
        <v>4.7</v>
      </c>
      <c r="E170" s="67">
        <f t="shared" si="36"/>
        <v>0</v>
      </c>
      <c r="F170" s="25">
        <f>F171</f>
        <v>4.7</v>
      </c>
      <c r="G170" s="67">
        <f t="shared" si="37"/>
        <v>0</v>
      </c>
      <c r="H170" s="25">
        <f t="shared" si="39"/>
        <v>100</v>
      </c>
      <c r="I170" s="25">
        <f>I171</f>
        <v>0</v>
      </c>
      <c r="J170" s="25">
        <f>J171</f>
        <v>4.7</v>
      </c>
    </row>
    <row r="171" spans="1:10" ht="42.6" customHeight="1">
      <c r="A171" s="56" t="s">
        <v>345</v>
      </c>
      <c r="B171" s="27" t="s">
        <v>346</v>
      </c>
      <c r="C171" s="33">
        <v>4.7</v>
      </c>
      <c r="D171" s="33">
        <v>4.7</v>
      </c>
      <c r="E171" s="69">
        <f t="shared" si="36"/>
        <v>0</v>
      </c>
      <c r="F171" s="33">
        <v>4.7</v>
      </c>
      <c r="G171" s="69">
        <f t="shared" si="37"/>
        <v>0</v>
      </c>
      <c r="H171" s="33">
        <f t="shared" si="39"/>
        <v>100</v>
      </c>
      <c r="I171" s="33">
        <v>0</v>
      </c>
      <c r="J171" s="33">
        <v>4.7</v>
      </c>
    </row>
    <row r="172" spans="1:10" ht="21.6" customHeight="1">
      <c r="A172" s="50" t="s">
        <v>273</v>
      </c>
      <c r="B172" s="24" t="s">
        <v>274</v>
      </c>
      <c r="C172" s="25">
        <f>C173</f>
        <v>706.4</v>
      </c>
      <c r="D172" s="25">
        <f>D173</f>
        <v>713.3</v>
      </c>
      <c r="E172" s="67">
        <f t="shared" si="36"/>
        <v>6.8999999999999773</v>
      </c>
      <c r="F172" s="25">
        <f>F173</f>
        <v>713.3</v>
      </c>
      <c r="G172" s="67">
        <f t="shared" si="37"/>
        <v>0</v>
      </c>
      <c r="H172" s="25">
        <f t="shared" si="39"/>
        <v>100</v>
      </c>
      <c r="I172" s="25"/>
      <c r="J172" s="25">
        <f>J173</f>
        <v>941.8</v>
      </c>
    </row>
    <row r="173" spans="1:10" ht="30" customHeight="1">
      <c r="A173" s="49" t="s">
        <v>347</v>
      </c>
      <c r="B173" s="27" t="s">
        <v>348</v>
      </c>
      <c r="C173" s="33">
        <v>706.4</v>
      </c>
      <c r="D173" s="33">
        <v>713.3</v>
      </c>
      <c r="E173" s="69">
        <f t="shared" si="36"/>
        <v>6.8999999999999773</v>
      </c>
      <c r="F173" s="33">
        <v>713.3</v>
      </c>
      <c r="G173" s="69">
        <f t="shared" si="37"/>
        <v>0</v>
      </c>
      <c r="H173" s="33">
        <f t="shared" si="39"/>
        <v>100</v>
      </c>
      <c r="I173" s="33"/>
      <c r="J173" s="33">
        <v>941.8</v>
      </c>
    </row>
    <row r="174" spans="1:10" s="30" customFormat="1">
      <c r="A174" s="50" t="s">
        <v>275</v>
      </c>
      <c r="B174" s="42" t="s">
        <v>276</v>
      </c>
      <c r="C174" s="25">
        <f>C175</f>
        <v>15.9</v>
      </c>
      <c r="D174" s="25">
        <v>13.9</v>
      </c>
      <c r="E174" s="67">
        <f t="shared" si="36"/>
        <v>-2</v>
      </c>
      <c r="F174" s="25">
        <f>F175</f>
        <v>13.9</v>
      </c>
      <c r="G174" s="67">
        <f t="shared" si="37"/>
        <v>0</v>
      </c>
      <c r="H174" s="33">
        <f t="shared" si="39"/>
        <v>100</v>
      </c>
      <c r="I174" s="25">
        <f>I175</f>
        <v>0</v>
      </c>
      <c r="J174" s="25">
        <f>J175</f>
        <v>15.9</v>
      </c>
    </row>
    <row r="175" spans="1:10">
      <c r="A175" s="61" t="s">
        <v>349</v>
      </c>
      <c r="B175" s="62" t="s">
        <v>367</v>
      </c>
      <c r="C175" s="33">
        <v>15.9</v>
      </c>
      <c r="D175" s="33">
        <v>13.9</v>
      </c>
      <c r="E175" s="69">
        <f t="shared" si="36"/>
        <v>-2</v>
      </c>
      <c r="F175" s="33">
        <v>13.9</v>
      </c>
      <c r="G175" s="69">
        <f t="shared" si="37"/>
        <v>0</v>
      </c>
      <c r="H175" s="33">
        <f t="shared" si="39"/>
        <v>100</v>
      </c>
      <c r="I175" s="33"/>
      <c r="J175" s="33">
        <v>15.9</v>
      </c>
    </row>
    <row r="176" spans="1:10" s="37" customFormat="1">
      <c r="A176" s="58" t="s">
        <v>277</v>
      </c>
      <c r="B176" s="59" t="s">
        <v>278</v>
      </c>
      <c r="C176" s="46">
        <f>C177</f>
        <v>1026.5</v>
      </c>
      <c r="D176" s="46">
        <f t="shared" ref="D176:F176" si="40">D177</f>
        <v>14162.8</v>
      </c>
      <c r="E176" s="46">
        <f t="shared" si="40"/>
        <v>13136.3</v>
      </c>
      <c r="F176" s="46">
        <f t="shared" si="40"/>
        <v>14162.8</v>
      </c>
      <c r="G176" s="71">
        <f t="shared" si="37"/>
        <v>0</v>
      </c>
      <c r="H176" s="46">
        <f t="shared" si="39"/>
        <v>100</v>
      </c>
      <c r="I176" s="46" t="e">
        <f>#REF!+I177+#REF!+#REF!+#REF!</f>
        <v>#REF!</v>
      </c>
      <c r="J176" s="46">
        <f t="shared" ref="J176" si="41">J177</f>
        <v>14447.3</v>
      </c>
    </row>
    <row r="177" spans="1:10" s="30" customFormat="1">
      <c r="A177" s="50" t="s">
        <v>279</v>
      </c>
      <c r="B177" s="60" t="s">
        <v>280</v>
      </c>
      <c r="C177" s="25">
        <f>C178</f>
        <v>1026.5</v>
      </c>
      <c r="D177" s="25">
        <f>D178</f>
        <v>14162.8</v>
      </c>
      <c r="E177" s="67">
        <f t="shared" si="36"/>
        <v>13136.3</v>
      </c>
      <c r="F177" s="25">
        <f>F178</f>
        <v>14162.8</v>
      </c>
      <c r="G177" s="67">
        <f t="shared" si="37"/>
        <v>0</v>
      </c>
      <c r="H177" s="25">
        <f t="shared" si="39"/>
        <v>100</v>
      </c>
      <c r="I177" s="25">
        <f>I178</f>
        <v>0</v>
      </c>
      <c r="J177" s="25">
        <f>J178</f>
        <v>14447.3</v>
      </c>
    </row>
    <row r="178" spans="1:10">
      <c r="A178" s="61" t="s">
        <v>350</v>
      </c>
      <c r="B178" s="62" t="s">
        <v>351</v>
      </c>
      <c r="C178" s="33">
        <v>1026.5</v>
      </c>
      <c r="D178" s="33">
        <v>14162.8</v>
      </c>
      <c r="E178" s="69">
        <f t="shared" si="36"/>
        <v>13136.3</v>
      </c>
      <c r="F178" s="33">
        <v>14162.8</v>
      </c>
      <c r="G178" s="69">
        <f t="shared" si="37"/>
        <v>0</v>
      </c>
      <c r="H178" s="33">
        <f t="shared" si="39"/>
        <v>100</v>
      </c>
      <c r="I178" s="33">
        <v>0</v>
      </c>
      <c r="J178" s="33">
        <v>14447.3</v>
      </c>
    </row>
    <row r="179" spans="1:10">
      <c r="A179" s="48" t="s">
        <v>281</v>
      </c>
      <c r="B179" s="17" t="s">
        <v>282</v>
      </c>
      <c r="C179" s="18">
        <f>C180</f>
        <v>0</v>
      </c>
      <c r="D179" s="18">
        <f>D180</f>
        <v>300</v>
      </c>
      <c r="E179" s="66">
        <f t="shared" si="36"/>
        <v>300</v>
      </c>
      <c r="F179" s="18">
        <f>F180</f>
        <v>300</v>
      </c>
      <c r="G179" s="66">
        <f t="shared" si="37"/>
        <v>0</v>
      </c>
      <c r="H179" s="18">
        <f t="shared" si="39"/>
        <v>100</v>
      </c>
      <c r="I179" s="18" t="e">
        <f>I180</f>
        <v>#REF!</v>
      </c>
      <c r="J179" s="18">
        <f>J180</f>
        <v>300</v>
      </c>
    </row>
    <row r="180" spans="1:10" s="30" customFormat="1">
      <c r="A180" s="41" t="s">
        <v>352</v>
      </c>
      <c r="B180" s="42" t="s">
        <v>353</v>
      </c>
      <c r="C180" s="29">
        <f>C181</f>
        <v>0</v>
      </c>
      <c r="D180" s="29">
        <f>D181</f>
        <v>300</v>
      </c>
      <c r="E180" s="70">
        <f t="shared" si="36"/>
        <v>300</v>
      </c>
      <c r="F180" s="29">
        <f>F181</f>
        <v>300</v>
      </c>
      <c r="G180" s="70">
        <f t="shared" si="37"/>
        <v>0</v>
      </c>
      <c r="H180" s="29">
        <f t="shared" si="39"/>
        <v>100</v>
      </c>
      <c r="I180" s="29" t="e">
        <f>I181+#REF!</f>
        <v>#REF!</v>
      </c>
      <c r="J180" s="29">
        <f>J181</f>
        <v>300</v>
      </c>
    </row>
    <row r="181" spans="1:10">
      <c r="A181" s="26" t="s">
        <v>354</v>
      </c>
      <c r="B181" s="27" t="s">
        <v>353</v>
      </c>
      <c r="C181" s="28">
        <v>0</v>
      </c>
      <c r="D181" s="28">
        <v>300</v>
      </c>
      <c r="E181" s="68">
        <f t="shared" si="36"/>
        <v>300</v>
      </c>
      <c r="F181" s="28">
        <v>300</v>
      </c>
      <c r="G181" s="68">
        <f t="shared" si="37"/>
        <v>0</v>
      </c>
      <c r="H181" s="28">
        <f t="shared" si="39"/>
        <v>100</v>
      </c>
      <c r="I181" s="28"/>
      <c r="J181" s="28">
        <v>300</v>
      </c>
    </row>
    <row r="182" spans="1:10" ht="66">
      <c r="A182" s="16" t="s">
        <v>283</v>
      </c>
      <c r="B182" s="59" t="s">
        <v>284</v>
      </c>
      <c r="C182" s="46">
        <f>C183</f>
        <v>0</v>
      </c>
      <c r="D182" s="46">
        <f>D183</f>
        <v>0</v>
      </c>
      <c r="E182" s="71">
        <f t="shared" si="36"/>
        <v>0</v>
      </c>
      <c r="F182" s="46">
        <f>F183</f>
        <v>763</v>
      </c>
      <c r="G182" s="71">
        <f t="shared" si="37"/>
        <v>763</v>
      </c>
      <c r="H182" s="46"/>
      <c r="I182" s="46" t="e">
        <f>I183</f>
        <v>#REF!</v>
      </c>
      <c r="J182" s="46">
        <f>J183</f>
        <v>763</v>
      </c>
    </row>
    <row r="183" spans="1:10" s="37" customFormat="1" ht="26.4">
      <c r="A183" s="44" t="s">
        <v>285</v>
      </c>
      <c r="B183" s="59" t="s">
        <v>286</v>
      </c>
      <c r="C183" s="18">
        <f>C184</f>
        <v>0</v>
      </c>
      <c r="D183" s="18">
        <f>D184</f>
        <v>0</v>
      </c>
      <c r="E183" s="66">
        <f t="shared" si="36"/>
        <v>0</v>
      </c>
      <c r="F183" s="18">
        <f>F184</f>
        <v>763</v>
      </c>
      <c r="G183" s="66">
        <f t="shared" si="37"/>
        <v>763</v>
      </c>
      <c r="H183" s="18"/>
      <c r="I183" s="18" t="e">
        <f>I184</f>
        <v>#REF!</v>
      </c>
      <c r="J183" s="18">
        <f>J184</f>
        <v>763</v>
      </c>
    </row>
    <row r="184" spans="1:10" s="30" customFormat="1" ht="26.4">
      <c r="A184" s="23" t="s">
        <v>355</v>
      </c>
      <c r="B184" s="60" t="s">
        <v>356</v>
      </c>
      <c r="C184" s="29">
        <f>C186</f>
        <v>0</v>
      </c>
      <c r="D184" s="29">
        <f t="shared" ref="D184:F184" si="42">D186</f>
        <v>0</v>
      </c>
      <c r="E184" s="29">
        <f t="shared" si="42"/>
        <v>0</v>
      </c>
      <c r="F184" s="29">
        <f t="shared" si="42"/>
        <v>763</v>
      </c>
      <c r="G184" s="70">
        <f t="shared" si="37"/>
        <v>763</v>
      </c>
      <c r="H184" s="29"/>
      <c r="I184" s="29" t="e">
        <f>I186+#REF!</f>
        <v>#REF!</v>
      </c>
      <c r="J184" s="29">
        <f t="shared" ref="J184" si="43">J186</f>
        <v>763</v>
      </c>
    </row>
    <row r="185" spans="1:10" hidden="1">
      <c r="A185" s="31"/>
      <c r="B185" s="62"/>
      <c r="C185" s="28"/>
      <c r="D185" s="28"/>
      <c r="E185" s="68">
        <f t="shared" si="36"/>
        <v>0</v>
      </c>
      <c r="F185" s="28"/>
      <c r="G185" s="68">
        <f t="shared" si="37"/>
        <v>0</v>
      </c>
      <c r="H185" s="28"/>
      <c r="I185" s="28"/>
      <c r="J185" s="28"/>
    </row>
    <row r="186" spans="1:10" ht="26.4">
      <c r="A186" s="31" t="s">
        <v>357</v>
      </c>
      <c r="B186" s="62" t="s">
        <v>364</v>
      </c>
      <c r="C186" s="28">
        <v>0</v>
      </c>
      <c r="D186" s="28">
        <v>0</v>
      </c>
      <c r="E186" s="68">
        <f t="shared" si="36"/>
        <v>0</v>
      </c>
      <c r="F186" s="28">
        <v>763</v>
      </c>
      <c r="G186" s="68">
        <f t="shared" si="37"/>
        <v>763</v>
      </c>
      <c r="H186" s="28"/>
      <c r="I186" s="28"/>
      <c r="J186" s="28">
        <v>763</v>
      </c>
    </row>
    <row r="187" spans="1:10" ht="28.2" customHeight="1">
      <c r="A187" s="16" t="s">
        <v>287</v>
      </c>
      <c r="B187" s="17" t="s">
        <v>288</v>
      </c>
      <c r="C187" s="46">
        <f>C188</f>
        <v>0</v>
      </c>
      <c r="D187" s="46">
        <f>D188</f>
        <v>0</v>
      </c>
      <c r="E187" s="71">
        <f t="shared" si="36"/>
        <v>0</v>
      </c>
      <c r="F187" s="46">
        <f>F188</f>
        <v>-1986.7</v>
      </c>
      <c r="G187" s="71">
        <f t="shared" si="37"/>
        <v>-1986.7</v>
      </c>
      <c r="H187" s="46"/>
      <c r="I187" s="46">
        <f>I189</f>
        <v>0</v>
      </c>
      <c r="J187" s="46">
        <f>J188</f>
        <v>-1986.7</v>
      </c>
    </row>
    <row r="188" spans="1:10" ht="28.95" customHeight="1">
      <c r="A188" s="23" t="s">
        <v>358</v>
      </c>
      <c r="B188" s="60" t="s">
        <v>359</v>
      </c>
      <c r="C188" s="28">
        <f>C189</f>
        <v>0</v>
      </c>
      <c r="D188" s="28">
        <f t="shared" ref="D188:F188" si="44">D189</f>
        <v>0</v>
      </c>
      <c r="E188" s="28">
        <f t="shared" si="44"/>
        <v>0</v>
      </c>
      <c r="F188" s="28">
        <f t="shared" si="44"/>
        <v>-1986.7</v>
      </c>
      <c r="G188" s="68">
        <f t="shared" si="37"/>
        <v>-1986.7</v>
      </c>
      <c r="H188" s="28"/>
      <c r="I188" s="46"/>
      <c r="J188" s="28">
        <f t="shared" ref="J188" si="45">J189</f>
        <v>-1986.7</v>
      </c>
    </row>
    <row r="189" spans="1:10" ht="31.95" customHeight="1">
      <c r="A189" s="26" t="s">
        <v>360</v>
      </c>
      <c r="B189" s="27" t="s">
        <v>361</v>
      </c>
      <c r="C189" s="28">
        <v>0</v>
      </c>
      <c r="D189" s="28">
        <v>0</v>
      </c>
      <c r="E189" s="68">
        <f t="shared" si="36"/>
        <v>0</v>
      </c>
      <c r="F189" s="28">
        <v>-1986.7</v>
      </c>
      <c r="G189" s="68">
        <f t="shared" si="37"/>
        <v>-1986.7</v>
      </c>
      <c r="H189" s="28"/>
      <c r="I189" s="28"/>
      <c r="J189" s="28">
        <v>-1986.7</v>
      </c>
    </row>
    <row r="190" spans="1:10" ht="16.2" customHeight="1">
      <c r="A190" s="16"/>
      <c r="B190" s="63" t="s">
        <v>289</v>
      </c>
      <c r="C190" s="64">
        <f>C12+C151</f>
        <v>278431.89999999997</v>
      </c>
      <c r="D190" s="64">
        <f>D12+D151</f>
        <v>372552.6</v>
      </c>
      <c r="E190" s="72">
        <f t="shared" si="36"/>
        <v>94120.700000000012</v>
      </c>
      <c r="F190" s="64">
        <f>F12+F151</f>
        <v>372713.39999999991</v>
      </c>
      <c r="G190" s="72">
        <f t="shared" si="37"/>
        <v>160.79999999993015</v>
      </c>
      <c r="H190" s="64">
        <f t="shared" si="39"/>
        <v>100.04316169045657</v>
      </c>
      <c r="I190" s="64" t="e">
        <f>I12+I151</f>
        <v>#REF!</v>
      </c>
      <c r="J190" s="64">
        <f>J12+J151</f>
        <v>518906.2</v>
      </c>
    </row>
  </sheetData>
  <autoFilter ref="A11:J190"/>
  <mergeCells count="11">
    <mergeCell ref="A7:J7"/>
    <mergeCell ref="C1:J1"/>
    <mergeCell ref="C2:J2"/>
    <mergeCell ref="C3:J3"/>
    <mergeCell ref="C4:J4"/>
    <mergeCell ref="C6:J6"/>
    <mergeCell ref="D8:J8"/>
    <mergeCell ref="A9:A10"/>
    <mergeCell ref="B9:B10"/>
    <mergeCell ref="C9:H9"/>
    <mergeCell ref="J9:J10"/>
  </mergeCells>
  <printOptions horizontalCentered="1"/>
  <pageMargins left="0.39370078740157483" right="0.39370078740157483" top="0.21" bottom="0.19685039370078741" header="0.15748031496062992" footer="0.19685039370078741"/>
  <pageSetup paperSize="9" scale="99" fitToHeight="2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К-2</vt:lpstr>
      <vt:lpstr>'Форма К-2'!Заголовки_для_печати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sicheva_a</cp:lastModifiedBy>
  <cp:lastPrinted>2018-11-01T10:26:11Z</cp:lastPrinted>
  <dcterms:created xsi:type="dcterms:W3CDTF">2018-04-25T11:49:21Z</dcterms:created>
  <dcterms:modified xsi:type="dcterms:W3CDTF">2018-11-08T08:24:30Z</dcterms:modified>
</cp:coreProperties>
</file>