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900" windowWidth="13020" windowHeight="822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К-2'!$A$11:$J$99</definedName>
    <definedName name="_xlnm.Print_Titles" localSheetId="0">'Форма К-2'!$9:$11</definedName>
  </definedNames>
  <calcPr calcId="124519"/>
</workbook>
</file>

<file path=xl/calcChain.xml><?xml version="1.0" encoding="utf-8"?>
<calcChain xmlns="http://schemas.openxmlformats.org/spreadsheetml/2006/main">
  <c r="E33" i="1"/>
  <c r="E32"/>
  <c r="E31"/>
  <c r="J75" l="1"/>
  <c r="J76"/>
  <c r="J31"/>
  <c r="J33"/>
  <c r="F33" l="1"/>
  <c r="F31" l="1"/>
  <c r="F32"/>
  <c r="J32"/>
  <c r="E34"/>
  <c r="G34"/>
  <c r="H28"/>
  <c r="C96" l="1"/>
  <c r="C97"/>
  <c r="J26"/>
  <c r="H87"/>
  <c r="H86"/>
  <c r="H98"/>
  <c r="J97"/>
  <c r="J96" s="1"/>
  <c r="J86"/>
  <c r="J22"/>
  <c r="J19"/>
  <c r="J74"/>
  <c r="D96"/>
  <c r="F97"/>
  <c r="F96" s="1"/>
  <c r="D97"/>
  <c r="E71"/>
  <c r="E70" s="1"/>
  <c r="C71"/>
  <c r="C70" s="1"/>
  <c r="F49"/>
  <c r="F41"/>
  <c r="F15"/>
  <c r="F19"/>
  <c r="H96" l="1"/>
  <c r="H97"/>
  <c r="J37"/>
  <c r="C83"/>
  <c r="F84" l="1"/>
  <c r="F83" s="1"/>
  <c r="C91"/>
  <c r="C76"/>
  <c r="C75" s="1"/>
  <c r="C74" s="1"/>
  <c r="C54"/>
  <c r="C49"/>
  <c r="D37"/>
  <c r="D76"/>
  <c r="D75" s="1"/>
  <c r="D74" s="1"/>
  <c r="D54"/>
  <c r="J72" l="1"/>
  <c r="J71" s="1"/>
  <c r="J70" s="1"/>
  <c r="J54"/>
  <c r="J53" s="1"/>
  <c r="J49"/>
  <c r="J48" s="1"/>
  <c r="J36"/>
  <c r="H69"/>
  <c r="H67"/>
  <c r="H50"/>
  <c r="H55"/>
  <c r="H38"/>
  <c r="D72"/>
  <c r="D71" s="1"/>
  <c r="D70" s="1"/>
  <c r="F72"/>
  <c r="F71" s="1"/>
  <c r="F70" s="1"/>
  <c r="F76"/>
  <c r="F75" s="1"/>
  <c r="F74" s="1"/>
  <c r="F54"/>
  <c r="F53" s="1"/>
  <c r="F48"/>
  <c r="J47" l="1"/>
  <c r="H49"/>
  <c r="H54"/>
  <c r="F47"/>
  <c r="F37"/>
  <c r="C53"/>
  <c r="C48"/>
  <c r="C36"/>
  <c r="F36" l="1"/>
  <c r="H37"/>
  <c r="C47"/>
  <c r="D26"/>
  <c r="D53" l="1"/>
  <c r="H53" s="1"/>
  <c r="D48"/>
  <c r="H48" s="1"/>
  <c r="D36"/>
  <c r="H36" s="1"/>
  <c r="D47" l="1"/>
  <c r="H47" s="1"/>
  <c r="F44" l="1"/>
  <c r="F26"/>
  <c r="F22"/>
  <c r="F14" s="1"/>
  <c r="G16" l="1"/>
  <c r="G20"/>
  <c r="G23"/>
  <c r="G24"/>
  <c r="G27"/>
  <c r="G28"/>
  <c r="G29"/>
  <c r="G30"/>
  <c r="G45"/>
  <c r="G46"/>
  <c r="G54"/>
  <c r="G59"/>
  <c r="G61"/>
  <c r="G64"/>
  <c r="G67"/>
  <c r="G69"/>
  <c r="G82"/>
  <c r="G85"/>
  <c r="G90"/>
  <c r="G92"/>
  <c r="G95"/>
  <c r="E16"/>
  <c r="E20"/>
  <c r="E23"/>
  <c r="E24"/>
  <c r="E27"/>
  <c r="E28"/>
  <c r="E29"/>
  <c r="E30"/>
  <c r="E42"/>
  <c r="E45"/>
  <c r="E46"/>
  <c r="E54"/>
  <c r="E59"/>
  <c r="E61"/>
  <c r="E64"/>
  <c r="E67"/>
  <c r="E69"/>
  <c r="E82"/>
  <c r="E85"/>
  <c r="E90"/>
  <c r="E92"/>
  <c r="E95"/>
  <c r="D84" l="1"/>
  <c r="D83" s="1"/>
  <c r="E84" l="1"/>
  <c r="E83" s="1"/>
  <c r="H85"/>
  <c r="H84" l="1"/>
  <c r="G84"/>
  <c r="H95"/>
  <c r="J94"/>
  <c r="J93" s="1"/>
  <c r="I94"/>
  <c r="F94"/>
  <c r="F93" s="1"/>
  <c r="D94"/>
  <c r="D93" s="1"/>
  <c r="C94"/>
  <c r="C93" s="1"/>
  <c r="H92"/>
  <c r="J91"/>
  <c r="I91"/>
  <c r="F91"/>
  <c r="D91"/>
  <c r="H90"/>
  <c r="J89"/>
  <c r="I89"/>
  <c r="F89"/>
  <c r="D89"/>
  <c r="C89"/>
  <c r="C88" s="1"/>
  <c r="J84"/>
  <c r="J83" s="1"/>
  <c r="H82"/>
  <c r="J81"/>
  <c r="J80" s="1"/>
  <c r="I81"/>
  <c r="F81"/>
  <c r="F80" s="1"/>
  <c r="D81"/>
  <c r="D80" s="1"/>
  <c r="C81"/>
  <c r="C80" s="1"/>
  <c r="I75"/>
  <c r="J68"/>
  <c r="I68"/>
  <c r="F68"/>
  <c r="D68"/>
  <c r="C68"/>
  <c r="J66"/>
  <c r="I66"/>
  <c r="F66"/>
  <c r="D66"/>
  <c r="C66"/>
  <c r="H64"/>
  <c r="J63"/>
  <c r="J62" s="1"/>
  <c r="I63"/>
  <c r="F63"/>
  <c r="F62" s="1"/>
  <c r="D63"/>
  <c r="D62" s="1"/>
  <c r="C63"/>
  <c r="C62" s="1"/>
  <c r="H61"/>
  <c r="J60"/>
  <c r="I60"/>
  <c r="F60"/>
  <c r="D60"/>
  <c r="C60"/>
  <c r="J58"/>
  <c r="I58"/>
  <c r="F58"/>
  <c r="D58"/>
  <c r="C58"/>
  <c r="H45"/>
  <c r="J44"/>
  <c r="D44"/>
  <c r="C44"/>
  <c r="J41"/>
  <c r="D41"/>
  <c r="C41"/>
  <c r="I40"/>
  <c r="H30"/>
  <c r="H29"/>
  <c r="H27"/>
  <c r="J25"/>
  <c r="I26"/>
  <c r="I25" s="1"/>
  <c r="C26"/>
  <c r="C25" s="1"/>
  <c r="D22"/>
  <c r="C22"/>
  <c r="H16"/>
  <c r="J15"/>
  <c r="J14" s="1"/>
  <c r="D15"/>
  <c r="C15"/>
  <c r="I14"/>
  <c r="I13" s="1"/>
  <c r="D14" l="1"/>
  <c r="C14"/>
  <c r="C13" s="1"/>
  <c r="D88"/>
  <c r="D79" s="1"/>
  <c r="D78" s="1"/>
  <c r="J88"/>
  <c r="J13"/>
  <c r="H68"/>
  <c r="H66"/>
  <c r="F88"/>
  <c r="D40"/>
  <c r="D35" s="1"/>
  <c r="E44"/>
  <c r="G60"/>
  <c r="G68"/>
  <c r="I62"/>
  <c r="I71"/>
  <c r="I70" s="1"/>
  <c r="E68"/>
  <c r="G22"/>
  <c r="G44"/>
  <c r="E89"/>
  <c r="G89"/>
  <c r="G15"/>
  <c r="E58"/>
  <c r="E63"/>
  <c r="E66"/>
  <c r="E81"/>
  <c r="E80" s="1"/>
  <c r="E91"/>
  <c r="E94"/>
  <c r="E93" s="1"/>
  <c r="E26"/>
  <c r="E22"/>
  <c r="G26"/>
  <c r="I35"/>
  <c r="G58"/>
  <c r="E60"/>
  <c r="G63"/>
  <c r="G66"/>
  <c r="G81"/>
  <c r="G91"/>
  <c r="G94"/>
  <c r="E41"/>
  <c r="E15"/>
  <c r="I93"/>
  <c r="C65"/>
  <c r="C57" s="1"/>
  <c r="J65"/>
  <c r="J57" s="1"/>
  <c r="I74"/>
  <c r="J40"/>
  <c r="J35" s="1"/>
  <c r="I80"/>
  <c r="H81"/>
  <c r="D25"/>
  <c r="E25" s="1"/>
  <c r="H26"/>
  <c r="D65"/>
  <c r="D57" s="1"/>
  <c r="H15"/>
  <c r="C40"/>
  <c r="H44"/>
  <c r="I65"/>
  <c r="H60"/>
  <c r="I83"/>
  <c r="H89"/>
  <c r="F25"/>
  <c r="F65"/>
  <c r="F57" s="1"/>
  <c r="F12" s="1"/>
  <c r="I88"/>
  <c r="H94"/>
  <c r="H63"/>
  <c r="H91"/>
  <c r="G71"/>
  <c r="J12" l="1"/>
  <c r="E14"/>
  <c r="C35"/>
  <c r="C12" s="1"/>
  <c r="H65"/>
  <c r="F79"/>
  <c r="F78" s="1"/>
  <c r="E62"/>
  <c r="E88"/>
  <c r="G88"/>
  <c r="I57"/>
  <c r="I12" s="1"/>
  <c r="E65"/>
  <c r="G93"/>
  <c r="E40"/>
  <c r="E35" s="1"/>
  <c r="G65"/>
  <c r="G25"/>
  <c r="G14"/>
  <c r="G62"/>
  <c r="E75"/>
  <c r="G75"/>
  <c r="D13"/>
  <c r="G80"/>
  <c r="I79"/>
  <c r="I78" s="1"/>
  <c r="J79"/>
  <c r="J78" s="1"/>
  <c r="H25"/>
  <c r="C79"/>
  <c r="C78" s="1"/>
  <c r="H62"/>
  <c r="H80"/>
  <c r="H88"/>
  <c r="H93"/>
  <c r="H14"/>
  <c r="F13"/>
  <c r="E57" l="1"/>
  <c r="E13"/>
  <c r="D12"/>
  <c r="C99"/>
  <c r="J99"/>
  <c r="E74"/>
  <c r="G70"/>
  <c r="G13"/>
  <c r="G57"/>
  <c r="G74"/>
  <c r="E79"/>
  <c r="E78" s="1"/>
  <c r="G83"/>
  <c r="I99"/>
  <c r="H13"/>
  <c r="H57"/>
  <c r="H83"/>
  <c r="E12" l="1"/>
  <c r="G79"/>
  <c r="H79"/>
  <c r="D99" l="1"/>
  <c r="E99" s="1"/>
  <c r="H78"/>
  <c r="G78"/>
  <c r="G42" l="1"/>
  <c r="H42"/>
  <c r="G41"/>
  <c r="H41" l="1"/>
  <c r="F40"/>
  <c r="F35" s="1"/>
  <c r="F99" s="1"/>
  <c r="G40" l="1"/>
  <c r="H40"/>
  <c r="H35" l="1"/>
  <c r="G35"/>
  <c r="G12" l="1"/>
  <c r="H12"/>
  <c r="H99" l="1"/>
  <c r="G99"/>
</calcChain>
</file>

<file path=xl/sharedStrings.xml><?xml version="1.0" encoding="utf-8"?>
<sst xmlns="http://schemas.openxmlformats.org/spreadsheetml/2006/main" count="191" uniqueCount="189">
  <si>
    <t xml:space="preserve">Приложение 2 </t>
  </si>
  <si>
    <t>к постановлению</t>
  </si>
  <si>
    <t xml:space="preserve">администрации города </t>
  </si>
  <si>
    <t>ФОРМА К-2</t>
  </si>
  <si>
    <t xml:space="preserve">Код </t>
  </si>
  <si>
    <t>Наименование  кода вида доходов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</si>
  <si>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</si>
  <si>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</si>
  <si>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</si>
  <si>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</si>
  <si>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</si>
  <si>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</si>
  <si>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</si>
  <si>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</si>
  <si>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</si>
  <si>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</si>
  <si>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</si>
  <si>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</si>
  <si>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</si>
  <si>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</si>
  <si>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</si>
  <si>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</si>
  <si>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</si>
  <si>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</si>
  <si>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</si>
  <si>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</si>
  <si>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</si>
  <si>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</si>
  <si>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</si>
  <si>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</si>
  <si>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</si>
  <si>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</si>
  <si>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</si>
  <si>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</si>
  <si>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</si>
  <si>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</si>
  <si>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</si>
  <si>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</si>
  <si>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</si>
  <si>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</si>
  <si>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</si>
  <si>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</si>
  <si>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</si>
  <si>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</si>
  <si>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</si>
  <si>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</si>
  <si>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</si>
  <si>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</si>
  <si>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</si>
  <si>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</si>
  <si>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</si>
  <si>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</si>
  <si>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</si>
  <si>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</si>
  <si>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</si>
  <si>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</si>
  <si>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</si>
  <si>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</si>
  <si>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</si>
  <si>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</si>
  <si>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</si>
  <si>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</si>
  <si>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</si>
  <si>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</si>
  <si>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</si>
  <si>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</si>
  <si>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</si>
  <si>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</si>
  <si>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</si>
  <si>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</si>
  <si>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</si>
  <si>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</si>
  <si>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</si>
  <si>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</si>
  <si>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</si>
  <si>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</si>
  <si>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</si>
  <si>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</si>
  <si>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</si>
  <si>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</si>
  <si>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</si>
  <si>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</si>
  <si>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</si>
  <si>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</si>
  <si>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</si>
  <si>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</si>
  <si>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</si>
  <si>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</si>
  <si>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</si>
  <si>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2 02 1000 00 0000 151</t>
  </si>
  <si>
    <t xml:space="preserve">Дотации бюджетам бюджетной системы  Российской Федерации 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</si>
  <si>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</si>
  <si>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</si>
  <si>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</si>
  <si>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 Российской Федерации  (межбюджетные субсидии)</t>
  </si>
  <si>
    <t>2 02 30000 00 0000 151</t>
  </si>
  <si>
    <t xml:space="preserve">Субвенции бюджетам бюджетной системы  Российской Федерации  </t>
  </si>
  <si>
    <t>2 02 30024 00 0000 151</t>
  </si>
  <si>
    <t xml:space="preserve">Субвенции местным бюджетам на выполнение передаваемых полномочий субъектов Российской Федерации 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</si>
  <si>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</si>
  <si>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</si>
  <si>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</si>
  <si>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</si>
  <si>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ВСЕГО ДОХОДОВ:</t>
  </si>
  <si>
    <t>тыс.руб.</t>
  </si>
  <si>
    <t>% исполнения от
уточненного
плана</t>
  </si>
  <si>
    <t>Исполнение за 9 месяцев 2018 г.</t>
  </si>
  <si>
    <t>1 06 01000 00 0000 110</t>
  </si>
  <si>
    <t>Налог на имущество физических лиц</t>
  </si>
  <si>
    <t>Земельный налог</t>
  </si>
  <si>
    <t>1 06 06000 00 0000 110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</si>
  <si>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</si>
  <si>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</si>
  <si>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</si>
  <si>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</si>
  <si>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2 02 35118 00 0000 151</t>
  </si>
  <si>
    <t xml:space="preserve">1 14 06020 00 0000 430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</si>
  <si>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</si>
  <si>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1 13 02060 00 0000 130
</t>
  </si>
  <si>
    <t>Доходы, поступающие в порядке возмещения расходов, понесенных в связи с эксплуатацией имущества</t>
  </si>
  <si>
    <t xml:space="preserve">1 06 01030 10 0000 110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</si>
  <si>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</si>
  <si>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</si>
  <si>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</si>
  <si>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</si>
  <si>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</si>
  <si>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</si>
  <si>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</si>
  <si>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</si>
  <si>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</si>
  <si>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</si>
  <si>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</si>
  <si>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</si>
  <si>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</si>
  <si>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</si>
  <si>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</si>
  <si>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</si>
  <si>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</si>
  <si>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</si>
  <si>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</si>
  <si>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</si>
  <si>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</si>
  <si>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2 02 15001 10 0000 151</t>
  </si>
  <si>
    <t>Дотации бюджетам сельских поселений на выравнивание  бюджетной обеспеченности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</si>
  <si>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</si>
  <si>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</si>
  <si>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</si>
  <si>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</si>
  <si>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</si>
  <si>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</si>
  <si>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</si>
  <si>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</si>
  <si>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2 02 49999 10 0000 151</t>
  </si>
  <si>
    <t>Прочие межбюджетные трансферты, передаваемые бюджетам сельских поселений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</si>
  <si>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</si>
  <si>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</si>
  <si>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Исполнение бюджета Орлинского сельского поселения по кодам видов доходов за 9 месяцев 2018 г.
и ожидаемое исполнение бюджета поселения за 2018 год</t>
  </si>
  <si>
    <t xml:space="preserve">1 01 02010 01 2100 110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</si>
  <si>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</si>
  <si>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1 01 02010 01 3000 110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</si>
  <si>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</si>
  <si>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</si>
  <si>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</si>
  <si>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</si>
  <si>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</si>
  <si>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1 01 02020 01 0000 110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</si>
  <si>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</si>
  <si>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1 05 03000 01 0000 110
</t>
  </si>
  <si>
    <t>Единый сельскохозяйственный налог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</si>
  <si>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</si>
  <si>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</si>
  <si>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</si>
  <si>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</si>
  <si>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1 06 06033 10 3000 110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</si>
  <si>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</si>
  <si>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2 02 29999 10 0000 151</t>
  </si>
  <si>
    <t>2 02 29999 00 0000 151</t>
  </si>
  <si>
    <t>Прочие субсидии</t>
  </si>
  <si>
    <t>Прочие субсидии бюджетам сельских поселений</t>
  </si>
  <si>
    <t>2 07 00000 00 0000 000</t>
  </si>
  <si>
    <t>Прочие безвозмездные поступления</t>
  </si>
  <si>
    <t xml:space="preserve">2 07 05000 10 0000 180
</t>
  </si>
  <si>
    <t>Прочие безвозмездные поступления в бюджеты сельских поселений</t>
  </si>
  <si>
    <t xml:space="preserve">2 07 05030 10 0000 180
</t>
  </si>
  <si>
    <t>1 05 00000 00 0000 000</t>
  </si>
  <si>
    <t>НАЛОГИ НА СОВОКУПНЫЙ ДОХОД</t>
  </si>
  <si>
    <t xml:space="preserve">1 05 03010 01 0000 110
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</si>
  <si>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</si>
  <si>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от </t>
    </r>
    <r>
      <rPr>
        <u/>
        <sz val="12"/>
        <rFont val="Times New Roman"/>
        <family val="1"/>
        <charset val="204"/>
      </rPr>
      <t>09.11.2018 № 2587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</si>
</sst>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5">
    <xf numFmtId="0" fontId="0" fillId="0" borderId="0" xfId="0"/>
    <xf numFmtId="0" fontId="1" fillId="0" borderId="0" xfId="1"/>
    <xf numFmtId="0" fontId="2" fillId="0" borderId="0" xfId="1" applyFont="1" applyFill="1" applyAlignment="1"/>
    <xf numFmtId="0" fontId="4" fillId="0" borderId="0" xfId="0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3" fontId="10" fillId="0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164" fontId="18" fillId="3" borderId="2" xfId="1" applyNumberFormat="1" applyFont="1" applyFill="1" applyBorder="1" applyAlignment="1">
      <alignment vertical="top"/>
    </xf>
    <xf numFmtId="164" fontId="5" fillId="3" borderId="2" xfId="1" applyNumberFormat="1" applyFont="1" applyFill="1" applyBorder="1" applyAlignment="1">
      <alignment vertical="top"/>
    </xf>
    <xf numFmtId="164" fontId="19" fillId="3" borderId="2" xfId="1" applyNumberFormat="1" applyFont="1" applyFill="1" applyBorder="1" applyAlignment="1">
      <alignment vertical="top"/>
    </xf>
    <xf numFmtId="164" fontId="25" fillId="3" borderId="2" xfId="1" applyNumberFormat="1" applyFont="1" applyFill="1" applyBorder="1" applyAlignment="1">
      <alignment vertical="top"/>
    </xf>
    <xf numFmtId="164" fontId="13" fillId="3" borderId="2" xfId="1" applyNumberFormat="1" applyFont="1" applyFill="1" applyBorder="1" applyAlignment="1"/>
    <xf numFmtId="3" fontId="12" fillId="0" borderId="2" xfId="1" applyNumberFormat="1" applyFont="1" applyBorder="1" applyAlignment="1">
      <alignment horizontal="left" vertical="top" wrapText="1"/>
    </xf>
    <xf numFmtId="3" fontId="21" fillId="0" borderId="2" xfId="1" applyNumberFormat="1" applyFont="1" applyBorder="1" applyAlignment="1">
      <alignment horizontal="left" vertical="top" wrapText="1"/>
    </xf>
    <xf numFmtId="3" fontId="17" fillId="0" borderId="2" xfId="1" applyNumberFormat="1" applyFont="1" applyBorder="1" applyAlignment="1">
      <alignment horizontal="left" vertical="top" wrapText="1"/>
    </xf>
    <xf numFmtId="3" fontId="24" fillId="0" borderId="2" xfId="1" applyNumberFormat="1" applyFont="1" applyBorder="1" applyAlignment="1">
      <alignment horizontal="left" vertical="top" wrapText="1"/>
    </xf>
    <xf numFmtId="3" fontId="15" fillId="0" borderId="2" xfId="1" applyNumberFormat="1" applyFont="1" applyBorder="1" applyAlignment="1">
      <alignment horizontal="left" vertical="top" wrapText="1"/>
    </xf>
    <xf numFmtId="0" fontId="15" fillId="0" borderId="2" xfId="1" applyFont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3" fontId="24" fillId="0" borderId="2" xfId="1" applyNumberFormat="1" applyFont="1" applyFill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 wrapText="1"/>
    </xf>
    <xf numFmtId="3" fontId="24" fillId="0" borderId="2" xfId="1" applyNumberFormat="1" applyFont="1" applyFill="1" applyBorder="1" applyAlignment="1">
      <alignment horizontal="left" vertical="top"/>
    </xf>
    <xf numFmtId="3" fontId="15" fillId="0" borderId="2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3" xfId="3" applyNumberFormat="1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3" fontId="10" fillId="0" borderId="5" xfId="3" applyNumberFormat="1" applyFont="1" applyFill="1" applyBorder="1" applyAlignment="1">
      <alignment horizontal="center" vertical="center" wrapText="1"/>
    </xf>
    <xf numFmtId="3" fontId="10" fillId="0" borderId="6" xfId="3" applyNumberFormat="1" applyFont="1" applyFill="1" applyBorder="1" applyAlignment="1">
      <alignment horizontal="center" vertical="center" wrapText="1"/>
    </xf>
    <xf numFmtId="3" fontId="10" fillId="0" borderId="7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29" fillId="0" borderId="0" xfId="1" applyFont="1" applyFill="1" applyAlignment="1">
      <alignment horizontal="left"/>
    </xf>
    <xf numFmtId="0" fontId="30" fillId="0" borderId="0" xfId="0" applyFont="1" applyAlignment="1"/>
    <xf numFmtId="0" fontId="29" fillId="0" borderId="0" xfId="1" applyFont="1" applyFill="1" applyAlignment="1"/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Layout" topLeftCell="A2" zoomScaleNormal="74" zoomScaleSheetLayoutView="100" workbookViewId="0">
      <selection activeCell="A11" sqref="A11:XFD15"/>
    </sheetView>
  </sheetViews>
  <sheetFormatPr defaultColWidth="9.08984375" defaultRowHeight="12.5"/>
  <cols>
    <col min="1" max="1" width="18.81640625" style="1" customWidth="1"/>
    <col min="2" max="2" width="67.90625" style="1" customWidth="1"/>
    <col min="3" max="3" width="11.1796875" style="12" customWidth="1"/>
    <col min="4" max="4" width="11.08984375" style="12" customWidth="1"/>
    <col min="5" max="5" width="11" style="62" hidden="1" customWidth="1"/>
    <col min="6" max="6" width="11" style="12" customWidth="1"/>
    <col min="7" max="7" width="11.6328125" style="62" hidden="1" customWidth="1"/>
    <col min="8" max="8" width="10.81640625" style="12" customWidth="1"/>
    <col min="9" max="9" width="10.54296875" style="1" hidden="1" customWidth="1"/>
    <col min="10" max="10" width="10.90625" style="1" customWidth="1"/>
    <col min="11" max="16384" width="9.08984375" style="1"/>
  </cols>
  <sheetData>
    <row r="1" spans="1:10" ht="15.5">
      <c r="C1" s="90" t="s">
        <v>0</v>
      </c>
      <c r="D1" s="91"/>
      <c r="E1" s="91"/>
      <c r="F1" s="91"/>
      <c r="G1" s="91"/>
      <c r="H1" s="91"/>
      <c r="I1" s="91"/>
      <c r="J1" s="91"/>
    </row>
    <row r="2" spans="1:10" ht="15.5">
      <c r="C2" s="90" t="s">
        <v>1</v>
      </c>
      <c r="D2" s="91"/>
      <c r="E2" s="91"/>
      <c r="F2" s="91"/>
      <c r="G2" s="91"/>
      <c r="H2" s="91"/>
      <c r="I2" s="91"/>
      <c r="J2" s="91"/>
    </row>
    <row r="3" spans="1:10" ht="15.5">
      <c r="C3" s="90" t="s">
        <v>2</v>
      </c>
      <c r="D3" s="91"/>
      <c r="E3" s="91"/>
      <c r="F3" s="91"/>
      <c r="G3" s="91"/>
      <c r="H3" s="91"/>
      <c r="I3" s="91"/>
      <c r="J3" s="91"/>
    </row>
    <row r="4" spans="1:10" ht="15.5">
      <c r="C4" s="92" t="s">
        <v>188</v>
      </c>
      <c r="D4" s="91"/>
      <c r="E4" s="91"/>
      <c r="F4" s="91"/>
      <c r="G4" s="91"/>
      <c r="H4" s="91"/>
      <c r="I4" s="91"/>
      <c r="J4" s="91"/>
    </row>
    <row r="5" spans="1:10" ht="16.5">
      <c r="C5" s="2"/>
      <c r="D5" s="3"/>
      <c r="E5" s="3"/>
      <c r="F5" s="3"/>
      <c r="G5" s="3"/>
      <c r="H5" s="3"/>
      <c r="I5" s="3"/>
      <c r="J5" s="3"/>
    </row>
    <row r="6" spans="1:10" ht="15.75" customHeight="1">
      <c r="A6" s="4"/>
      <c r="B6" s="4"/>
      <c r="C6" s="93" t="s">
        <v>3</v>
      </c>
      <c r="D6" s="94"/>
      <c r="E6" s="94"/>
      <c r="F6" s="94"/>
      <c r="G6" s="94"/>
      <c r="H6" s="94"/>
      <c r="I6" s="94"/>
      <c r="J6" s="94"/>
    </row>
    <row r="7" spans="1:10" s="5" customFormat="1" ht="45" customHeight="1">
      <c r="A7" s="89" t="s">
        <v>156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2.75" customHeight="1">
      <c r="A8" s="6"/>
      <c r="B8" s="6"/>
      <c r="C8" s="7"/>
      <c r="D8" s="81" t="s">
        <v>104</v>
      </c>
      <c r="E8" s="82"/>
      <c r="F8" s="82"/>
      <c r="G8" s="82"/>
      <c r="H8" s="82"/>
      <c r="I8" s="82"/>
      <c r="J8" s="82"/>
    </row>
    <row r="9" spans="1:10" ht="12.75" customHeight="1">
      <c r="A9" s="83" t="s">
        <v>4</v>
      </c>
      <c r="B9" s="83" t="s">
        <v>5</v>
      </c>
      <c r="C9" s="84" t="s">
        <v>106</v>
      </c>
      <c r="D9" s="85"/>
      <c r="E9" s="85"/>
      <c r="F9" s="85"/>
      <c r="G9" s="85"/>
      <c r="H9" s="86"/>
      <c r="I9" s="8"/>
      <c r="J9" s="87" t="s">
        <v>6</v>
      </c>
    </row>
    <row r="10" spans="1:10" s="12" customFormat="1" ht="60.65" customHeight="1">
      <c r="A10" s="83"/>
      <c r="B10" s="83"/>
      <c r="C10" s="9" t="s">
        <v>7</v>
      </c>
      <c r="D10" s="9" t="s">
        <v>8</v>
      </c>
      <c r="E10" s="10"/>
      <c r="F10" s="9" t="s">
        <v>9</v>
      </c>
      <c r="G10" s="10" t="s">
        <v>10</v>
      </c>
      <c r="H10" s="9" t="s">
        <v>105</v>
      </c>
      <c r="I10" s="11"/>
      <c r="J10" s="88"/>
    </row>
    <row r="11" spans="1:10" s="15" customFormat="1" ht="10.5">
      <c r="A11" s="13">
        <v>1</v>
      </c>
      <c r="B11" s="13">
        <v>2</v>
      </c>
      <c r="C11" s="13">
        <v>3</v>
      </c>
      <c r="D11" s="13">
        <v>4</v>
      </c>
      <c r="E11" s="14"/>
      <c r="F11" s="13">
        <v>5</v>
      </c>
      <c r="G11" s="14"/>
      <c r="H11" s="13">
        <v>6</v>
      </c>
      <c r="J11" s="13">
        <v>7</v>
      </c>
    </row>
    <row r="12" spans="1:10" s="19" customFormat="1" ht="13">
      <c r="A12" s="16" t="s">
        <v>11</v>
      </c>
      <c r="B12" s="17" t="s">
        <v>12</v>
      </c>
      <c r="C12" s="18">
        <f>C13+C35+C57+C74+C70+C25</f>
        <v>1967</v>
      </c>
      <c r="D12" s="18">
        <f>D13+D35+D57+D74+D70+D25</f>
        <v>2229.4</v>
      </c>
      <c r="E12" s="18" t="e">
        <f>E13+E35+E57+E74+E70+E25</f>
        <v>#REF!</v>
      </c>
      <c r="F12" s="18">
        <f>F13+F35+F57+F74+F70+F25+F31</f>
        <v>3156.0000000000005</v>
      </c>
      <c r="G12" s="63">
        <f>F12-D12</f>
        <v>926.60000000000036</v>
      </c>
      <c r="H12" s="18">
        <f>F12/D12*100</f>
        <v>141.56275231003858</v>
      </c>
      <c r="I12" s="18" t="e">
        <f>I13+#REF!+I35+#REF!+#REF!+I57+#REF!+I74+#REF!+#REF!+#REF!+I70+I25</f>
        <v>#REF!</v>
      </c>
      <c r="J12" s="18">
        <f>J13+J35+J57+J74+J70+J25+J31</f>
        <v>5165.9000000000005</v>
      </c>
    </row>
    <row r="13" spans="1:10" s="19" customFormat="1" ht="13">
      <c r="A13" s="20" t="s">
        <v>13</v>
      </c>
      <c r="B13" s="21" t="s">
        <v>14</v>
      </c>
      <c r="C13" s="18">
        <f>C14</f>
        <v>375</v>
      </c>
      <c r="D13" s="18">
        <f>D14</f>
        <v>375</v>
      </c>
      <c r="E13" s="63">
        <f t="shared" ref="E13:E46" si="0">D13-C13</f>
        <v>0</v>
      </c>
      <c r="F13" s="18">
        <f>F14</f>
        <v>463.1</v>
      </c>
      <c r="G13" s="63">
        <f t="shared" ref="G13:G46" si="1">F13-D13</f>
        <v>88.100000000000023</v>
      </c>
      <c r="H13" s="18">
        <f>F13/D13*100</f>
        <v>123.49333333333334</v>
      </c>
      <c r="I13" s="18" t="e">
        <f>I14</f>
        <v>#REF!</v>
      </c>
      <c r="J13" s="18">
        <f>J14</f>
        <v>576.20000000000005</v>
      </c>
    </row>
    <row r="14" spans="1:10" s="22" customFormat="1" ht="13">
      <c r="A14" s="16" t="s">
        <v>15</v>
      </c>
      <c r="B14" s="17" t="s">
        <v>16</v>
      </c>
      <c r="C14" s="18">
        <f>C15+C22</f>
        <v>375</v>
      </c>
      <c r="D14" s="18">
        <f>D15+D22</f>
        <v>375</v>
      </c>
      <c r="E14" s="18">
        <f>E15+E22</f>
        <v>0</v>
      </c>
      <c r="F14" s="18">
        <f>F15+F22+F19</f>
        <v>463.1</v>
      </c>
      <c r="G14" s="63">
        <f t="shared" si="1"/>
        <v>88.100000000000023</v>
      </c>
      <c r="H14" s="18">
        <f>F14/D14*100</f>
        <v>123.49333333333334</v>
      </c>
      <c r="I14" s="18" t="e">
        <f>I16+#REF!+#REF!+I23</f>
        <v>#REF!</v>
      </c>
      <c r="J14" s="18">
        <f>J15+J22+J19</f>
        <v>576.20000000000005</v>
      </c>
    </row>
    <row r="15" spans="1:10" s="22" customFormat="1" ht="52">
      <c r="A15" s="23" t="s">
        <v>17</v>
      </c>
      <c r="B15" s="24" t="s">
        <v>18</v>
      </c>
      <c r="C15" s="25">
        <f>SUM(C16:C16)</f>
        <v>375</v>
      </c>
      <c r="D15" s="25">
        <f>SUM(D16:D16)</f>
        <v>375</v>
      </c>
      <c r="E15" s="64">
        <f t="shared" si="0"/>
        <v>0</v>
      </c>
      <c r="F15" s="25">
        <f>SUM(F16:F18)</f>
        <v>439.6</v>
      </c>
      <c r="G15" s="64">
        <f t="shared" si="1"/>
        <v>64.600000000000023</v>
      </c>
      <c r="H15" s="25">
        <f>F15/D15*100</f>
        <v>117.22666666666667</v>
      </c>
      <c r="I15" s="18"/>
      <c r="J15" s="25">
        <f>SUM(J16:J16)</f>
        <v>552</v>
      </c>
    </row>
    <row r="16" spans="1:10" ht="67.75" customHeight="1">
      <c r="A16" s="26" t="s">
        <v>19</v>
      </c>
      <c r="B16" s="27" t="s">
        <v>20</v>
      </c>
      <c r="C16" s="28">
        <v>375</v>
      </c>
      <c r="D16" s="28">
        <v>375</v>
      </c>
      <c r="E16" s="65">
        <f t="shared" si="0"/>
        <v>0</v>
      </c>
      <c r="F16" s="28">
        <v>439.3</v>
      </c>
      <c r="G16" s="65">
        <f t="shared" si="1"/>
        <v>64.300000000000011</v>
      </c>
      <c r="H16" s="28">
        <f>F16/D16*100</f>
        <v>117.14666666666666</v>
      </c>
      <c r="I16" s="28"/>
      <c r="J16" s="28">
        <v>552</v>
      </c>
    </row>
    <row r="17" spans="1:10" ht="57.65" customHeight="1">
      <c r="A17" s="72" t="s">
        <v>157</v>
      </c>
      <c r="B17" s="27" t="s">
        <v>158</v>
      </c>
      <c r="C17" s="28">
        <v>0</v>
      </c>
      <c r="D17" s="28">
        <v>0</v>
      </c>
      <c r="E17" s="65"/>
      <c r="F17" s="28">
        <v>0.2</v>
      </c>
      <c r="G17" s="65"/>
      <c r="H17" s="28"/>
      <c r="I17" s="28"/>
      <c r="J17" s="28">
        <v>0</v>
      </c>
    </row>
    <row r="18" spans="1:10" ht="67.25" customHeight="1">
      <c r="A18" s="72" t="s">
        <v>159</v>
      </c>
      <c r="B18" s="27" t="s">
        <v>160</v>
      </c>
      <c r="C18" s="28">
        <v>0</v>
      </c>
      <c r="D18" s="28">
        <v>0</v>
      </c>
      <c r="E18" s="65"/>
      <c r="F18" s="28">
        <v>0.1</v>
      </c>
      <c r="G18" s="65"/>
      <c r="H18" s="28"/>
      <c r="I18" s="28"/>
      <c r="J18" s="28">
        <v>0</v>
      </c>
    </row>
    <row r="19" spans="1:10" ht="78">
      <c r="A19" s="74" t="s">
        <v>165</v>
      </c>
      <c r="B19" s="24" t="s">
        <v>166</v>
      </c>
      <c r="C19" s="28">
        <v>0</v>
      </c>
      <c r="D19" s="28">
        <v>0</v>
      </c>
      <c r="E19" s="64"/>
      <c r="F19" s="25">
        <f>SUM(F20:F21)</f>
        <v>4.3</v>
      </c>
      <c r="G19" s="64"/>
      <c r="H19" s="25"/>
      <c r="I19" s="25"/>
      <c r="J19" s="25">
        <f>SUM(J20:J21)</f>
        <v>5</v>
      </c>
    </row>
    <row r="20" spans="1:10" ht="99.65" customHeight="1">
      <c r="A20" s="26" t="s">
        <v>161</v>
      </c>
      <c r="B20" s="27" t="s">
        <v>162</v>
      </c>
      <c r="C20" s="28">
        <v>0</v>
      </c>
      <c r="D20" s="28">
        <v>0</v>
      </c>
      <c r="E20" s="65">
        <f t="shared" si="0"/>
        <v>0</v>
      </c>
      <c r="F20" s="28">
        <v>4.2</v>
      </c>
      <c r="G20" s="65">
        <f t="shared" si="1"/>
        <v>4.2</v>
      </c>
      <c r="H20" s="28"/>
      <c r="I20" s="28"/>
      <c r="J20" s="28">
        <v>5</v>
      </c>
    </row>
    <row r="21" spans="1:10" ht="84.65" customHeight="1">
      <c r="A21" s="26" t="s">
        <v>163</v>
      </c>
      <c r="B21" s="27" t="s">
        <v>164</v>
      </c>
      <c r="C21" s="28">
        <v>0</v>
      </c>
      <c r="D21" s="28">
        <v>0</v>
      </c>
      <c r="E21" s="65"/>
      <c r="F21" s="28">
        <v>0.1</v>
      </c>
      <c r="G21" s="65"/>
      <c r="H21" s="28"/>
      <c r="I21" s="28"/>
      <c r="J21" s="28">
        <v>0</v>
      </c>
    </row>
    <row r="22" spans="1:10" ht="26">
      <c r="A22" s="23" t="s">
        <v>21</v>
      </c>
      <c r="B22" s="24" t="s">
        <v>22</v>
      </c>
      <c r="C22" s="25">
        <f>SUM(C23:C24)</f>
        <v>0</v>
      </c>
      <c r="D22" s="25">
        <f>SUM(D23:D24)</f>
        <v>0</v>
      </c>
      <c r="E22" s="64">
        <f t="shared" si="0"/>
        <v>0</v>
      </c>
      <c r="F22" s="25">
        <f>SUM(F23:F24)</f>
        <v>19.2</v>
      </c>
      <c r="G22" s="64">
        <f t="shared" si="1"/>
        <v>19.2</v>
      </c>
      <c r="H22" s="25"/>
      <c r="I22" s="28"/>
      <c r="J22" s="25">
        <f>J23</f>
        <v>19.2</v>
      </c>
    </row>
    <row r="23" spans="1:10" ht="52">
      <c r="A23" s="26" t="s">
        <v>23</v>
      </c>
      <c r="B23" s="27" t="s">
        <v>24</v>
      </c>
      <c r="C23" s="28">
        <v>0</v>
      </c>
      <c r="D23" s="28">
        <v>0</v>
      </c>
      <c r="E23" s="65">
        <f t="shared" si="0"/>
        <v>0</v>
      </c>
      <c r="F23" s="28">
        <v>18.899999999999999</v>
      </c>
      <c r="G23" s="65">
        <f t="shared" si="1"/>
        <v>18.899999999999999</v>
      </c>
      <c r="H23" s="28"/>
      <c r="I23" s="28"/>
      <c r="J23" s="28">
        <v>19.2</v>
      </c>
    </row>
    <row r="24" spans="1:10" ht="58.25" customHeight="1">
      <c r="A24" s="26" t="s">
        <v>25</v>
      </c>
      <c r="B24" s="27" t="s">
        <v>26</v>
      </c>
      <c r="C24" s="28">
        <v>0</v>
      </c>
      <c r="D24" s="28">
        <v>0</v>
      </c>
      <c r="E24" s="65">
        <f t="shared" si="0"/>
        <v>0</v>
      </c>
      <c r="F24" s="28">
        <v>0.3</v>
      </c>
      <c r="G24" s="65">
        <f t="shared" si="1"/>
        <v>0.3</v>
      </c>
      <c r="H24" s="28"/>
      <c r="I24" s="28"/>
      <c r="J24" s="28">
        <v>0</v>
      </c>
    </row>
    <row r="25" spans="1:10" s="36" customFormat="1" ht="26">
      <c r="A25" s="34" t="s">
        <v>27</v>
      </c>
      <c r="B25" s="35" t="s">
        <v>28</v>
      </c>
      <c r="C25" s="18">
        <f t="shared" ref="C25:J25" si="2">C26</f>
        <v>748</v>
      </c>
      <c r="D25" s="18">
        <f t="shared" si="2"/>
        <v>748</v>
      </c>
      <c r="E25" s="63">
        <f t="shared" si="0"/>
        <v>0</v>
      </c>
      <c r="F25" s="18">
        <f t="shared" si="2"/>
        <v>834.1</v>
      </c>
      <c r="G25" s="63">
        <f t="shared" si="1"/>
        <v>86.100000000000023</v>
      </c>
      <c r="H25" s="18">
        <f t="shared" ref="H25:H30" si="3">F25/D25*100</f>
        <v>111.51069518716579</v>
      </c>
      <c r="I25" s="18">
        <f t="shared" si="2"/>
        <v>0</v>
      </c>
      <c r="J25" s="18">
        <f t="shared" si="2"/>
        <v>1202.3</v>
      </c>
    </row>
    <row r="26" spans="1:10" s="36" customFormat="1" ht="26">
      <c r="A26" s="34" t="s">
        <v>29</v>
      </c>
      <c r="B26" s="37" t="s">
        <v>30</v>
      </c>
      <c r="C26" s="18">
        <f>C27+C28+C29+C30</f>
        <v>748</v>
      </c>
      <c r="D26" s="18">
        <f>D27+D28+D29+D30</f>
        <v>748</v>
      </c>
      <c r="E26" s="63">
        <f t="shared" si="0"/>
        <v>0</v>
      </c>
      <c r="F26" s="18">
        <f>F27+F28+F29+F30</f>
        <v>834.1</v>
      </c>
      <c r="G26" s="63">
        <f t="shared" si="1"/>
        <v>86.100000000000023</v>
      </c>
      <c r="H26" s="18">
        <f t="shared" si="3"/>
        <v>111.51069518716579</v>
      </c>
      <c r="I26" s="18">
        <f>I27+I28+I29+I30</f>
        <v>0</v>
      </c>
      <c r="J26" s="18">
        <f>J27+J28+J29+J30</f>
        <v>1202.3</v>
      </c>
    </row>
    <row r="27" spans="1:10" ht="52">
      <c r="A27" s="38" t="s">
        <v>31</v>
      </c>
      <c r="B27" s="39" t="s">
        <v>32</v>
      </c>
      <c r="C27" s="28">
        <v>281</v>
      </c>
      <c r="D27" s="28">
        <v>281</v>
      </c>
      <c r="E27" s="65">
        <f t="shared" si="0"/>
        <v>0</v>
      </c>
      <c r="F27" s="28">
        <v>363.2</v>
      </c>
      <c r="G27" s="65">
        <f t="shared" si="1"/>
        <v>82.199999999999989</v>
      </c>
      <c r="H27" s="28">
        <f t="shared" si="3"/>
        <v>129.2526690391459</v>
      </c>
      <c r="I27" s="28"/>
      <c r="J27" s="28">
        <v>505</v>
      </c>
    </row>
    <row r="28" spans="1:10" ht="52">
      <c r="A28" s="38" t="s">
        <v>33</v>
      </c>
      <c r="B28" s="39" t="s">
        <v>34</v>
      </c>
      <c r="C28" s="28">
        <v>1</v>
      </c>
      <c r="D28" s="28">
        <v>1</v>
      </c>
      <c r="E28" s="65">
        <f t="shared" si="0"/>
        <v>0</v>
      </c>
      <c r="F28" s="28">
        <v>3.3</v>
      </c>
      <c r="G28" s="65">
        <f t="shared" si="1"/>
        <v>2.2999999999999998</v>
      </c>
      <c r="H28" s="28">
        <f t="shared" si="3"/>
        <v>330</v>
      </c>
      <c r="I28" s="28"/>
      <c r="J28" s="28">
        <v>5</v>
      </c>
    </row>
    <row r="29" spans="1:10" ht="52">
      <c r="A29" s="38" t="s">
        <v>35</v>
      </c>
      <c r="B29" s="39" t="s">
        <v>36</v>
      </c>
      <c r="C29" s="28">
        <v>505</v>
      </c>
      <c r="D29" s="28">
        <v>505</v>
      </c>
      <c r="E29" s="65">
        <f t="shared" si="0"/>
        <v>0</v>
      </c>
      <c r="F29" s="28">
        <v>549</v>
      </c>
      <c r="G29" s="65">
        <f t="shared" si="1"/>
        <v>44</v>
      </c>
      <c r="H29" s="28">
        <f t="shared" si="3"/>
        <v>108.71287128712872</v>
      </c>
      <c r="I29" s="28"/>
      <c r="J29" s="28">
        <v>785.3</v>
      </c>
    </row>
    <row r="30" spans="1:10" ht="52">
      <c r="A30" s="38" t="s">
        <v>37</v>
      </c>
      <c r="B30" s="39" t="s">
        <v>38</v>
      </c>
      <c r="C30" s="28">
        <v>-39</v>
      </c>
      <c r="D30" s="28">
        <v>-39</v>
      </c>
      <c r="E30" s="65">
        <f t="shared" si="0"/>
        <v>0</v>
      </c>
      <c r="F30" s="28">
        <v>-81.400000000000006</v>
      </c>
      <c r="G30" s="65">
        <f t="shared" si="1"/>
        <v>-42.400000000000006</v>
      </c>
      <c r="H30" s="28">
        <f t="shared" si="3"/>
        <v>208.71794871794873</v>
      </c>
      <c r="I30" s="28"/>
      <c r="J30" s="28">
        <v>-93</v>
      </c>
    </row>
    <row r="31" spans="1:10" ht="13">
      <c r="A31" s="79" t="s">
        <v>184</v>
      </c>
      <c r="B31" s="52" t="s">
        <v>185</v>
      </c>
      <c r="C31" s="45">
        <v>0</v>
      </c>
      <c r="D31" s="45">
        <v>0</v>
      </c>
      <c r="E31" s="65">
        <f t="shared" si="0"/>
        <v>0</v>
      </c>
      <c r="F31" s="45">
        <f>F32</f>
        <v>0.1</v>
      </c>
      <c r="G31" s="65"/>
      <c r="H31" s="28"/>
      <c r="I31" s="28"/>
      <c r="J31" s="45">
        <f>J32</f>
        <v>0.1</v>
      </c>
    </row>
    <row r="32" spans="1:10" ht="23">
      <c r="A32" s="77" t="s">
        <v>167</v>
      </c>
      <c r="B32" s="52" t="s">
        <v>168</v>
      </c>
      <c r="C32" s="45">
        <v>0</v>
      </c>
      <c r="D32" s="45">
        <v>0</v>
      </c>
      <c r="E32" s="68">
        <f t="shared" si="0"/>
        <v>0</v>
      </c>
      <c r="F32" s="45">
        <f>F34</f>
        <v>0.1</v>
      </c>
      <c r="G32" s="68"/>
      <c r="H32" s="45"/>
      <c r="I32" s="45"/>
      <c r="J32" s="45">
        <f>J34</f>
        <v>0.1</v>
      </c>
    </row>
    <row r="33" spans="1:10" ht="23">
      <c r="A33" s="80" t="s">
        <v>186</v>
      </c>
      <c r="B33" s="76" t="s">
        <v>168</v>
      </c>
      <c r="C33" s="32">
        <v>0</v>
      </c>
      <c r="D33" s="32">
        <v>0</v>
      </c>
      <c r="E33" s="68">
        <f t="shared" si="0"/>
        <v>0</v>
      </c>
      <c r="F33" s="25">
        <f>F34</f>
        <v>0.1</v>
      </c>
      <c r="G33" s="68"/>
      <c r="H33" s="45"/>
      <c r="I33" s="45"/>
      <c r="J33" s="25">
        <f>J34</f>
        <v>0.1</v>
      </c>
    </row>
    <row r="34" spans="1:10" ht="26">
      <c r="A34" s="26" t="s">
        <v>39</v>
      </c>
      <c r="B34" s="39" t="s">
        <v>40</v>
      </c>
      <c r="C34" s="29">
        <v>0</v>
      </c>
      <c r="D34" s="29">
        <v>0</v>
      </c>
      <c r="E34" s="67">
        <f t="shared" si="0"/>
        <v>0</v>
      </c>
      <c r="F34" s="32">
        <v>0.1</v>
      </c>
      <c r="G34" s="67">
        <f t="shared" si="1"/>
        <v>0.1</v>
      </c>
      <c r="H34" s="32"/>
      <c r="I34" s="29"/>
      <c r="J34" s="29">
        <v>0.1</v>
      </c>
    </row>
    <row r="35" spans="1:10" s="30" customFormat="1" ht="13">
      <c r="A35" s="16" t="s">
        <v>41</v>
      </c>
      <c r="B35" s="21" t="s">
        <v>42</v>
      </c>
      <c r="C35" s="18">
        <f>C36+C40+C47</f>
        <v>505</v>
      </c>
      <c r="D35" s="18">
        <f>D36+D40+D47</f>
        <v>505</v>
      </c>
      <c r="E35" s="18">
        <f>E40</f>
        <v>0</v>
      </c>
      <c r="F35" s="18">
        <f>F40+F36+F47</f>
        <v>940.30000000000007</v>
      </c>
      <c r="G35" s="63">
        <f t="shared" si="1"/>
        <v>435.30000000000007</v>
      </c>
      <c r="H35" s="18">
        <f t="shared" ref="H35:H42" si="4">F35/D35*100</f>
        <v>186.19801980198019</v>
      </c>
      <c r="I35" s="18" t="e">
        <f>#REF!+#REF!+I40+#REF!</f>
        <v>#REF!</v>
      </c>
      <c r="J35" s="18">
        <f>J40+J36+J47</f>
        <v>2411</v>
      </c>
    </row>
    <row r="36" spans="1:10" s="30" customFormat="1" ht="13">
      <c r="A36" s="70" t="s">
        <v>107</v>
      </c>
      <c r="B36" s="21" t="s">
        <v>108</v>
      </c>
      <c r="C36" s="18">
        <f>C37</f>
        <v>70</v>
      </c>
      <c r="D36" s="18">
        <f>D37</f>
        <v>70</v>
      </c>
      <c r="E36" s="18"/>
      <c r="F36" s="18">
        <f>F37</f>
        <v>253.1</v>
      </c>
      <c r="G36" s="63"/>
      <c r="H36" s="18">
        <f t="shared" si="4"/>
        <v>361.57142857142856</v>
      </c>
      <c r="I36" s="18"/>
      <c r="J36" s="18">
        <f>J37</f>
        <v>903</v>
      </c>
    </row>
    <row r="37" spans="1:10" s="30" customFormat="1" ht="26">
      <c r="A37" s="71" t="s">
        <v>120</v>
      </c>
      <c r="B37" s="59" t="s">
        <v>121</v>
      </c>
      <c r="C37" s="18">
        <v>70</v>
      </c>
      <c r="D37" s="18">
        <f>D38</f>
        <v>70</v>
      </c>
      <c r="E37" s="18"/>
      <c r="F37" s="18">
        <f>SUM(F38:F39)</f>
        <v>253.1</v>
      </c>
      <c r="G37" s="63"/>
      <c r="H37" s="18">
        <f t="shared" si="4"/>
        <v>361.57142857142856</v>
      </c>
      <c r="I37" s="18"/>
      <c r="J37" s="18">
        <f>J38</f>
        <v>903</v>
      </c>
    </row>
    <row r="38" spans="1:10" s="30" customFormat="1" ht="52">
      <c r="A38" s="71" t="s">
        <v>122</v>
      </c>
      <c r="B38" s="59" t="s">
        <v>123</v>
      </c>
      <c r="C38" s="32">
        <v>70</v>
      </c>
      <c r="D38" s="32">
        <v>70</v>
      </c>
      <c r="E38" s="18"/>
      <c r="F38" s="32">
        <v>246.9</v>
      </c>
      <c r="G38" s="63"/>
      <c r="H38" s="32">
        <f t="shared" si="4"/>
        <v>352.71428571428572</v>
      </c>
      <c r="I38" s="18"/>
      <c r="J38" s="32">
        <v>903</v>
      </c>
    </row>
    <row r="39" spans="1:10" s="30" customFormat="1" ht="39">
      <c r="A39" s="71" t="s">
        <v>124</v>
      </c>
      <c r="B39" s="59" t="s">
        <v>125</v>
      </c>
      <c r="C39" s="32">
        <v>0</v>
      </c>
      <c r="D39" s="32">
        <v>0</v>
      </c>
      <c r="E39" s="18"/>
      <c r="F39" s="32">
        <v>6.2</v>
      </c>
      <c r="G39" s="63"/>
      <c r="H39" s="18"/>
      <c r="I39" s="18"/>
      <c r="J39" s="32">
        <v>0</v>
      </c>
    </row>
    <row r="40" spans="1:10" s="36" customFormat="1" ht="13">
      <c r="A40" s="43" t="s">
        <v>43</v>
      </c>
      <c r="B40" s="44" t="s">
        <v>44</v>
      </c>
      <c r="C40" s="45">
        <f>C41+C44</f>
        <v>105</v>
      </c>
      <c r="D40" s="45">
        <f>D41+D44</f>
        <v>105</v>
      </c>
      <c r="E40" s="68">
        <f t="shared" si="0"/>
        <v>0</v>
      </c>
      <c r="F40" s="45">
        <f>F41+F44</f>
        <v>278.10000000000002</v>
      </c>
      <c r="G40" s="68">
        <f t="shared" si="1"/>
        <v>173.10000000000002</v>
      </c>
      <c r="H40" s="45">
        <f t="shared" si="4"/>
        <v>264.85714285714283</v>
      </c>
      <c r="I40" s="45">
        <f>I42+I45</f>
        <v>0</v>
      </c>
      <c r="J40" s="45">
        <f>J41+J44</f>
        <v>888</v>
      </c>
    </row>
    <row r="41" spans="1:10" s="30" customFormat="1" ht="13">
      <c r="A41" s="40" t="s">
        <v>45</v>
      </c>
      <c r="B41" s="42" t="s">
        <v>46</v>
      </c>
      <c r="C41" s="25">
        <f>SUM(C42:C42)</f>
        <v>25</v>
      </c>
      <c r="D41" s="25">
        <f>SUM(D42:D42)</f>
        <v>25</v>
      </c>
      <c r="E41" s="64">
        <f t="shared" si="0"/>
        <v>0</v>
      </c>
      <c r="F41" s="25">
        <f>SUM(F42:F43)</f>
        <v>34.200000000000003</v>
      </c>
      <c r="G41" s="64">
        <f t="shared" si="1"/>
        <v>9.2000000000000028</v>
      </c>
      <c r="H41" s="25">
        <f t="shared" si="4"/>
        <v>136.80000000000001</v>
      </c>
      <c r="I41" s="25"/>
      <c r="J41" s="25">
        <f>SUM(J42:J42)</f>
        <v>40</v>
      </c>
    </row>
    <row r="42" spans="1:10" ht="26">
      <c r="A42" s="26" t="s">
        <v>47</v>
      </c>
      <c r="B42" s="39" t="s">
        <v>48</v>
      </c>
      <c r="C42" s="28">
        <v>25</v>
      </c>
      <c r="D42" s="28">
        <v>25</v>
      </c>
      <c r="E42" s="65">
        <f t="shared" si="0"/>
        <v>0</v>
      </c>
      <c r="F42" s="28">
        <v>34.1</v>
      </c>
      <c r="G42" s="65">
        <f t="shared" si="1"/>
        <v>9.1000000000000014</v>
      </c>
      <c r="H42" s="28">
        <f t="shared" si="4"/>
        <v>136.4</v>
      </c>
      <c r="I42" s="28"/>
      <c r="J42" s="28">
        <v>40</v>
      </c>
    </row>
    <row r="43" spans="1:10" ht="26">
      <c r="A43" s="26" t="s">
        <v>169</v>
      </c>
      <c r="B43" s="39" t="s">
        <v>170</v>
      </c>
      <c r="C43" s="28">
        <v>0</v>
      </c>
      <c r="D43" s="28">
        <v>0</v>
      </c>
      <c r="E43" s="65"/>
      <c r="F43" s="28">
        <v>0.1</v>
      </c>
      <c r="G43" s="65"/>
      <c r="H43" s="28"/>
      <c r="I43" s="28"/>
      <c r="J43" s="28">
        <v>0</v>
      </c>
    </row>
    <row r="44" spans="1:10" s="30" customFormat="1" ht="13">
      <c r="A44" s="40" t="s">
        <v>49</v>
      </c>
      <c r="B44" s="42" t="s">
        <v>50</v>
      </c>
      <c r="C44" s="29">
        <f>SUM(C45:C46)</f>
        <v>80</v>
      </c>
      <c r="D44" s="29">
        <f>SUM(D45:D46)</f>
        <v>80</v>
      </c>
      <c r="E44" s="67">
        <f t="shared" si="0"/>
        <v>0</v>
      </c>
      <c r="F44" s="29">
        <f>SUM(F45:F46)</f>
        <v>243.9</v>
      </c>
      <c r="G44" s="67">
        <f t="shared" si="1"/>
        <v>163.9</v>
      </c>
      <c r="H44" s="29">
        <f>F44/D44*100</f>
        <v>304.875</v>
      </c>
      <c r="I44" s="29"/>
      <c r="J44" s="29">
        <f>SUM(J45:J46)</f>
        <v>848</v>
      </c>
    </row>
    <row r="45" spans="1:10" ht="26">
      <c r="A45" s="26" t="s">
        <v>51</v>
      </c>
      <c r="B45" s="39" t="s">
        <v>52</v>
      </c>
      <c r="C45" s="32">
        <v>80</v>
      </c>
      <c r="D45" s="32">
        <v>80</v>
      </c>
      <c r="E45" s="66">
        <f t="shared" si="0"/>
        <v>0</v>
      </c>
      <c r="F45" s="32">
        <v>234</v>
      </c>
      <c r="G45" s="66">
        <f t="shared" si="1"/>
        <v>154</v>
      </c>
      <c r="H45" s="32">
        <f>F45/D45*100</f>
        <v>292.5</v>
      </c>
      <c r="I45" s="32"/>
      <c r="J45" s="32">
        <v>848</v>
      </c>
    </row>
    <row r="46" spans="1:10" ht="13">
      <c r="A46" s="26" t="s">
        <v>53</v>
      </c>
      <c r="B46" s="39" t="s">
        <v>54</v>
      </c>
      <c r="C46" s="32">
        <v>0</v>
      </c>
      <c r="D46" s="32">
        <v>0</v>
      </c>
      <c r="E46" s="66">
        <f t="shared" si="0"/>
        <v>0</v>
      </c>
      <c r="F46" s="32">
        <v>9.9</v>
      </c>
      <c r="G46" s="66">
        <f t="shared" si="1"/>
        <v>9.9</v>
      </c>
      <c r="H46" s="32"/>
      <c r="I46" s="32"/>
      <c r="J46" s="32">
        <v>0</v>
      </c>
    </row>
    <row r="47" spans="1:10" ht="13">
      <c r="A47" s="73" t="s">
        <v>110</v>
      </c>
      <c r="B47" s="52" t="s">
        <v>109</v>
      </c>
      <c r="C47" s="45">
        <f>C48+C53</f>
        <v>330</v>
      </c>
      <c r="D47" s="45">
        <f>D48+D53</f>
        <v>330</v>
      </c>
      <c r="E47" s="66"/>
      <c r="F47" s="45">
        <f>F48+F53</f>
        <v>409.1</v>
      </c>
      <c r="G47" s="66"/>
      <c r="H47" s="45">
        <f t="shared" ref="H47:H50" si="5">F47/D47*100</f>
        <v>123.96969696969697</v>
      </c>
      <c r="I47" s="32"/>
      <c r="J47" s="45">
        <f>J48+J53</f>
        <v>620</v>
      </c>
    </row>
    <row r="48" spans="1:10" ht="13">
      <c r="A48" s="74" t="s">
        <v>111</v>
      </c>
      <c r="B48" s="76" t="s">
        <v>112</v>
      </c>
      <c r="C48" s="25">
        <f>C49</f>
        <v>250</v>
      </c>
      <c r="D48" s="25">
        <f>D49</f>
        <v>250</v>
      </c>
      <c r="E48" s="64"/>
      <c r="F48" s="25">
        <f>F49</f>
        <v>313.10000000000002</v>
      </c>
      <c r="G48" s="64"/>
      <c r="H48" s="25">
        <f t="shared" si="5"/>
        <v>125.24000000000002</v>
      </c>
      <c r="I48" s="25"/>
      <c r="J48" s="25">
        <f>J49</f>
        <v>340</v>
      </c>
    </row>
    <row r="49" spans="1:10" ht="26">
      <c r="A49" s="72" t="s">
        <v>126</v>
      </c>
      <c r="B49" s="39" t="s">
        <v>127</v>
      </c>
      <c r="C49" s="32">
        <f>C50</f>
        <v>250</v>
      </c>
      <c r="D49" s="32">
        <v>250</v>
      </c>
      <c r="E49" s="66"/>
      <c r="F49" s="32">
        <f>SUM(F50:F52)</f>
        <v>313.10000000000002</v>
      </c>
      <c r="G49" s="66"/>
      <c r="H49" s="32">
        <f t="shared" si="5"/>
        <v>125.24000000000002</v>
      </c>
      <c r="I49" s="32"/>
      <c r="J49" s="32">
        <f>J50</f>
        <v>340</v>
      </c>
    </row>
    <row r="50" spans="1:10" ht="47.4" customHeight="1">
      <c r="A50" s="72" t="s">
        <v>128</v>
      </c>
      <c r="B50" s="39" t="s">
        <v>129</v>
      </c>
      <c r="C50" s="32">
        <v>250</v>
      </c>
      <c r="D50" s="32">
        <v>250</v>
      </c>
      <c r="E50" s="66"/>
      <c r="F50" s="32">
        <v>310.5</v>
      </c>
      <c r="G50" s="66"/>
      <c r="H50" s="32">
        <f t="shared" si="5"/>
        <v>124.2</v>
      </c>
      <c r="I50" s="32"/>
      <c r="J50" s="32">
        <v>340</v>
      </c>
    </row>
    <row r="51" spans="1:10" ht="28.25" customHeight="1">
      <c r="A51" s="72" t="s">
        <v>171</v>
      </c>
      <c r="B51" s="39" t="s">
        <v>172</v>
      </c>
      <c r="C51" s="32">
        <v>0</v>
      </c>
      <c r="D51" s="32">
        <v>0</v>
      </c>
      <c r="E51" s="66"/>
      <c r="F51" s="32">
        <v>2.5</v>
      </c>
      <c r="G51" s="66"/>
      <c r="H51" s="32"/>
      <c r="I51" s="32"/>
      <c r="J51" s="32">
        <v>0</v>
      </c>
    </row>
    <row r="52" spans="1:10" ht="39" customHeight="1">
      <c r="A52" s="72" t="s">
        <v>173</v>
      </c>
      <c r="B52" s="39" t="s">
        <v>174</v>
      </c>
      <c r="C52" s="32">
        <v>0</v>
      </c>
      <c r="D52" s="32">
        <v>0</v>
      </c>
      <c r="E52" s="66"/>
      <c r="F52" s="32">
        <v>0.1</v>
      </c>
      <c r="G52" s="66"/>
      <c r="H52" s="32"/>
      <c r="I52" s="32"/>
      <c r="J52" s="32">
        <v>0</v>
      </c>
    </row>
    <row r="53" spans="1:10" ht="13">
      <c r="A53" s="23" t="s">
        <v>113</v>
      </c>
      <c r="B53" s="76" t="s">
        <v>114</v>
      </c>
      <c r="C53" s="25">
        <f>C54</f>
        <v>80</v>
      </c>
      <c r="D53" s="25">
        <f>D54</f>
        <v>80</v>
      </c>
      <c r="E53" s="64"/>
      <c r="F53" s="25">
        <f>F54</f>
        <v>96</v>
      </c>
      <c r="G53" s="64"/>
      <c r="H53" s="25">
        <f t="shared" ref="H53:H55" si="6">F53/D53*100</f>
        <v>120</v>
      </c>
      <c r="I53" s="25"/>
      <c r="J53" s="25">
        <f>J54</f>
        <v>280</v>
      </c>
    </row>
    <row r="54" spans="1:10" ht="26">
      <c r="A54" s="26" t="s">
        <v>131</v>
      </c>
      <c r="B54" s="39" t="s">
        <v>132</v>
      </c>
      <c r="C54" s="28">
        <f>C55</f>
        <v>80</v>
      </c>
      <c r="D54" s="28">
        <f>D55</f>
        <v>80</v>
      </c>
      <c r="E54" s="65">
        <f t="shared" ref="E54:E67" si="7">D54-C54</f>
        <v>0</v>
      </c>
      <c r="F54" s="28">
        <f>SUM(F55:F56)</f>
        <v>96</v>
      </c>
      <c r="G54" s="65">
        <f t="shared" ref="G54:G67" si="8">F54-D54</f>
        <v>16</v>
      </c>
      <c r="H54" s="32">
        <f t="shared" si="6"/>
        <v>120</v>
      </c>
      <c r="I54" s="28"/>
      <c r="J54" s="28">
        <f>J55</f>
        <v>280</v>
      </c>
    </row>
    <row r="55" spans="1:10" ht="40.75" customHeight="1">
      <c r="A55" s="26" t="s">
        <v>130</v>
      </c>
      <c r="B55" s="39" t="s">
        <v>133</v>
      </c>
      <c r="C55" s="28">
        <v>80</v>
      </c>
      <c r="D55" s="28">
        <v>80</v>
      </c>
      <c r="E55" s="65"/>
      <c r="F55" s="28">
        <v>93.2</v>
      </c>
      <c r="G55" s="65"/>
      <c r="H55" s="32">
        <f t="shared" si="6"/>
        <v>116.5</v>
      </c>
      <c r="I55" s="28"/>
      <c r="J55" s="28">
        <v>280</v>
      </c>
    </row>
    <row r="56" spans="1:10" ht="28.25" customHeight="1">
      <c r="A56" s="26" t="s">
        <v>134</v>
      </c>
      <c r="B56" s="39" t="s">
        <v>135</v>
      </c>
      <c r="C56" s="28">
        <v>0</v>
      </c>
      <c r="D56" s="28">
        <v>0</v>
      </c>
      <c r="E56" s="65"/>
      <c r="F56" s="28">
        <v>2.8</v>
      </c>
      <c r="G56" s="65"/>
      <c r="H56" s="32"/>
      <c r="I56" s="28"/>
      <c r="J56" s="28">
        <v>0</v>
      </c>
    </row>
    <row r="57" spans="1:10" ht="26">
      <c r="A57" s="16" t="s">
        <v>55</v>
      </c>
      <c r="B57" s="21" t="s">
        <v>56</v>
      </c>
      <c r="C57" s="18">
        <f>C60+C62+C65+C58</f>
        <v>339</v>
      </c>
      <c r="D57" s="18">
        <f>D60+D62+D65+D58</f>
        <v>601.4</v>
      </c>
      <c r="E57" s="18" t="e">
        <f>E60+E62+E65+E58</f>
        <v>#REF!</v>
      </c>
      <c r="F57" s="18">
        <f>F60+F62+F65+F58</f>
        <v>878.2</v>
      </c>
      <c r="G57" s="63">
        <f t="shared" si="8"/>
        <v>276.80000000000007</v>
      </c>
      <c r="H57" s="18">
        <f t="shared" ref="H57:H69" si="9">F57/D57*100</f>
        <v>146.02593947455938</v>
      </c>
      <c r="I57" s="18" t="e">
        <f>I60+I62+#REF!+#REF!+I65+I58</f>
        <v>#REF!</v>
      </c>
      <c r="J57" s="18">
        <f>J60+J62+J65+J58</f>
        <v>936.1</v>
      </c>
    </row>
    <row r="58" spans="1:10" ht="52" hidden="1">
      <c r="A58" s="34" t="s">
        <v>57</v>
      </c>
      <c r="B58" s="35" t="s">
        <v>58</v>
      </c>
      <c r="C58" s="18">
        <f>C59</f>
        <v>0</v>
      </c>
      <c r="D58" s="18">
        <f>D59</f>
        <v>0</v>
      </c>
      <c r="E58" s="63">
        <f t="shared" si="7"/>
        <v>0</v>
      </c>
      <c r="F58" s="18">
        <f>F59</f>
        <v>0</v>
      </c>
      <c r="G58" s="63">
        <f t="shared" si="8"/>
        <v>0</v>
      </c>
      <c r="H58" s="18"/>
      <c r="I58" s="18">
        <f>I59</f>
        <v>0</v>
      </c>
      <c r="J58" s="18">
        <f>J59</f>
        <v>0</v>
      </c>
    </row>
    <row r="59" spans="1:10" s="33" customFormat="1" ht="39" hidden="1">
      <c r="A59" s="38" t="s">
        <v>59</v>
      </c>
      <c r="B59" s="46" t="s">
        <v>60</v>
      </c>
      <c r="C59" s="28">
        <v>0</v>
      </c>
      <c r="D59" s="28">
        <v>0</v>
      </c>
      <c r="E59" s="65">
        <f t="shared" si="7"/>
        <v>0</v>
      </c>
      <c r="F59" s="28">
        <v>0</v>
      </c>
      <c r="G59" s="65">
        <f t="shared" si="8"/>
        <v>0</v>
      </c>
      <c r="H59" s="28"/>
      <c r="I59" s="28"/>
      <c r="J59" s="28">
        <v>0</v>
      </c>
    </row>
    <row r="60" spans="1:10" ht="26" hidden="1">
      <c r="A60" s="16" t="s">
        <v>61</v>
      </c>
      <c r="B60" s="17" t="s">
        <v>62</v>
      </c>
      <c r="C60" s="18">
        <f>C61</f>
        <v>0</v>
      </c>
      <c r="D60" s="18">
        <f>D61</f>
        <v>0</v>
      </c>
      <c r="E60" s="63">
        <f t="shared" si="7"/>
        <v>0</v>
      </c>
      <c r="F60" s="18">
        <f>F61</f>
        <v>0</v>
      </c>
      <c r="G60" s="63">
        <f t="shared" si="8"/>
        <v>0</v>
      </c>
      <c r="H60" s="18" t="e">
        <f t="shared" si="9"/>
        <v>#DIV/0!</v>
      </c>
      <c r="I60" s="18">
        <f>I61</f>
        <v>0</v>
      </c>
      <c r="J60" s="18">
        <f>J61</f>
        <v>0</v>
      </c>
    </row>
    <row r="61" spans="1:10" ht="26" hidden="1">
      <c r="A61" s="26" t="s">
        <v>63</v>
      </c>
      <c r="B61" s="27" t="s">
        <v>64</v>
      </c>
      <c r="C61" s="28"/>
      <c r="D61" s="28"/>
      <c r="E61" s="65">
        <f t="shared" si="7"/>
        <v>0</v>
      </c>
      <c r="F61" s="28"/>
      <c r="G61" s="65">
        <f t="shared" si="8"/>
        <v>0</v>
      </c>
      <c r="H61" s="28" t="e">
        <f t="shared" si="9"/>
        <v>#DIV/0!</v>
      </c>
      <c r="I61" s="28"/>
      <c r="J61" s="28"/>
    </row>
    <row r="62" spans="1:10" ht="65">
      <c r="A62" s="16" t="s">
        <v>65</v>
      </c>
      <c r="B62" s="17" t="s">
        <v>66</v>
      </c>
      <c r="C62" s="18">
        <f>C63</f>
        <v>150</v>
      </c>
      <c r="D62" s="18">
        <f>D63</f>
        <v>290</v>
      </c>
      <c r="E62" s="18" t="e">
        <f>#REF!+E63</f>
        <v>#REF!</v>
      </c>
      <c r="F62" s="18">
        <f>F63</f>
        <v>334.2</v>
      </c>
      <c r="G62" s="63">
        <f t="shared" si="8"/>
        <v>44.199999999999989</v>
      </c>
      <c r="H62" s="18">
        <f t="shared" si="9"/>
        <v>115.24137931034481</v>
      </c>
      <c r="I62" s="18" t="e">
        <f>#REF!+#REF!+I63+#REF!</f>
        <v>#REF!</v>
      </c>
      <c r="J62" s="18">
        <f>J63</f>
        <v>392.1</v>
      </c>
    </row>
    <row r="63" spans="1:10" ht="52">
      <c r="A63" s="40" t="s">
        <v>67</v>
      </c>
      <c r="B63" s="41" t="s">
        <v>68</v>
      </c>
      <c r="C63" s="29">
        <f>C64</f>
        <v>150</v>
      </c>
      <c r="D63" s="29">
        <f>D64</f>
        <v>290</v>
      </c>
      <c r="E63" s="67">
        <f t="shared" si="7"/>
        <v>140</v>
      </c>
      <c r="F63" s="29">
        <f>F64</f>
        <v>334.2</v>
      </c>
      <c r="G63" s="67">
        <f t="shared" si="8"/>
        <v>44.199999999999989</v>
      </c>
      <c r="H63" s="29">
        <f t="shared" si="9"/>
        <v>115.24137931034481</v>
      </c>
      <c r="I63" s="29">
        <f>I64</f>
        <v>0</v>
      </c>
      <c r="J63" s="29">
        <f>J64</f>
        <v>392.1</v>
      </c>
    </row>
    <row r="64" spans="1:10" ht="39">
      <c r="A64" s="26" t="s">
        <v>136</v>
      </c>
      <c r="B64" s="27" t="s">
        <v>137</v>
      </c>
      <c r="C64" s="28">
        <v>150</v>
      </c>
      <c r="D64" s="28">
        <v>290</v>
      </c>
      <c r="E64" s="65">
        <f t="shared" si="7"/>
        <v>140</v>
      </c>
      <c r="F64" s="28">
        <v>334.2</v>
      </c>
      <c r="G64" s="65">
        <f t="shared" si="8"/>
        <v>44.199999999999989</v>
      </c>
      <c r="H64" s="28">
        <f t="shared" si="9"/>
        <v>115.24137931034481</v>
      </c>
      <c r="I64" s="28"/>
      <c r="J64" s="28">
        <v>392.1</v>
      </c>
    </row>
    <row r="65" spans="1:10" ht="65">
      <c r="A65" s="16" t="s">
        <v>69</v>
      </c>
      <c r="B65" s="44" t="s">
        <v>70</v>
      </c>
      <c r="C65" s="18">
        <f>C68+C66</f>
        <v>189</v>
      </c>
      <c r="D65" s="18">
        <f>D68+D66</f>
        <v>311.39999999999998</v>
      </c>
      <c r="E65" s="63">
        <f t="shared" si="7"/>
        <v>122.39999999999998</v>
      </c>
      <c r="F65" s="18">
        <f>F68+F66</f>
        <v>544</v>
      </c>
      <c r="G65" s="63">
        <f t="shared" si="8"/>
        <v>232.60000000000002</v>
      </c>
      <c r="H65" s="18">
        <f t="shared" si="9"/>
        <v>174.69492614001285</v>
      </c>
      <c r="I65" s="18">
        <f>I68+I66</f>
        <v>0</v>
      </c>
      <c r="J65" s="18">
        <f>J68+J66</f>
        <v>544</v>
      </c>
    </row>
    <row r="66" spans="1:10" ht="26" hidden="1">
      <c r="A66" s="40" t="s">
        <v>71</v>
      </c>
      <c r="B66" s="24" t="s">
        <v>72</v>
      </c>
      <c r="C66" s="29">
        <f>C67</f>
        <v>0</v>
      </c>
      <c r="D66" s="29">
        <f>D67</f>
        <v>0</v>
      </c>
      <c r="E66" s="67">
        <f t="shared" si="7"/>
        <v>0</v>
      </c>
      <c r="F66" s="29">
        <f>F67</f>
        <v>0</v>
      </c>
      <c r="G66" s="67">
        <f t="shared" si="8"/>
        <v>0</v>
      </c>
      <c r="H66" s="29" t="e">
        <f t="shared" si="9"/>
        <v>#DIV/0!</v>
      </c>
      <c r="I66" s="29">
        <f>I67</f>
        <v>0</v>
      </c>
      <c r="J66" s="29">
        <f>J67</f>
        <v>0</v>
      </c>
    </row>
    <row r="67" spans="1:10" ht="26" hidden="1">
      <c r="A67" s="26" t="s">
        <v>73</v>
      </c>
      <c r="B67" s="31" t="s">
        <v>74</v>
      </c>
      <c r="C67" s="28">
        <v>0</v>
      </c>
      <c r="D67" s="28">
        <v>0</v>
      </c>
      <c r="E67" s="65">
        <f t="shared" si="7"/>
        <v>0</v>
      </c>
      <c r="F67" s="28">
        <v>0</v>
      </c>
      <c r="G67" s="65">
        <f t="shared" si="8"/>
        <v>0</v>
      </c>
      <c r="H67" s="28" t="e">
        <f t="shared" si="9"/>
        <v>#DIV/0!</v>
      </c>
      <c r="I67" s="28"/>
      <c r="J67" s="28">
        <v>0</v>
      </c>
    </row>
    <row r="68" spans="1:10" ht="57" customHeight="1">
      <c r="A68" s="49" t="s">
        <v>75</v>
      </c>
      <c r="B68" s="24" t="s">
        <v>76</v>
      </c>
      <c r="C68" s="25">
        <f>C69</f>
        <v>189</v>
      </c>
      <c r="D68" s="25">
        <f>D69</f>
        <v>311.39999999999998</v>
      </c>
      <c r="E68" s="64">
        <f t="shared" ref="E68:E75" si="10">D68-C68</f>
        <v>122.39999999999998</v>
      </c>
      <c r="F68" s="25">
        <f>F69</f>
        <v>544</v>
      </c>
      <c r="G68" s="64">
        <f t="shared" ref="G68:G75" si="11">F68-D68</f>
        <v>232.60000000000002</v>
      </c>
      <c r="H68" s="25">
        <f t="shared" si="9"/>
        <v>174.69492614001285</v>
      </c>
      <c r="I68" s="25">
        <f>I69</f>
        <v>0</v>
      </c>
      <c r="J68" s="25">
        <f>J69</f>
        <v>544</v>
      </c>
    </row>
    <row r="69" spans="1:10" ht="52">
      <c r="A69" s="50" t="s">
        <v>138</v>
      </c>
      <c r="B69" s="51" t="s">
        <v>139</v>
      </c>
      <c r="C69" s="32">
        <v>189</v>
      </c>
      <c r="D69" s="32">
        <v>311.39999999999998</v>
      </c>
      <c r="E69" s="66">
        <f t="shared" si="10"/>
        <v>122.39999999999998</v>
      </c>
      <c r="F69" s="32">
        <v>544</v>
      </c>
      <c r="G69" s="66">
        <f t="shared" si="11"/>
        <v>232.60000000000002</v>
      </c>
      <c r="H69" s="32">
        <f t="shared" si="9"/>
        <v>174.69492614001285</v>
      </c>
      <c r="I69" s="32"/>
      <c r="J69" s="32">
        <v>544</v>
      </c>
    </row>
    <row r="70" spans="1:10" s="30" customFormat="1" ht="26">
      <c r="A70" s="16" t="s">
        <v>77</v>
      </c>
      <c r="B70" s="17" t="s">
        <v>78</v>
      </c>
      <c r="C70" s="18">
        <f t="shared" ref="C70:F70" si="12">C71</f>
        <v>0</v>
      </c>
      <c r="D70" s="18">
        <f t="shared" si="12"/>
        <v>0</v>
      </c>
      <c r="E70" s="18">
        <f t="shared" si="12"/>
        <v>0</v>
      </c>
      <c r="F70" s="18">
        <f t="shared" si="12"/>
        <v>39.299999999999997</v>
      </c>
      <c r="G70" s="63">
        <f t="shared" si="11"/>
        <v>39.299999999999997</v>
      </c>
      <c r="H70" s="18"/>
      <c r="I70" s="18" t="e">
        <f>#REF!+I71</f>
        <v>#REF!</v>
      </c>
      <c r="J70" s="18">
        <f t="shared" ref="J70" si="13">J71</f>
        <v>39.299999999999997</v>
      </c>
    </row>
    <row r="71" spans="1:10" s="36" customFormat="1" ht="13">
      <c r="A71" s="43" t="s">
        <v>79</v>
      </c>
      <c r="B71" s="44" t="s">
        <v>80</v>
      </c>
      <c r="C71" s="18">
        <f>C72</f>
        <v>0</v>
      </c>
      <c r="D71" s="18">
        <f t="shared" ref="D71:F71" si="14">D72</f>
        <v>0</v>
      </c>
      <c r="E71" s="18">
        <f t="shared" si="14"/>
        <v>0</v>
      </c>
      <c r="F71" s="18">
        <f t="shared" si="14"/>
        <v>39.299999999999997</v>
      </c>
      <c r="G71" s="63">
        <f t="shared" si="11"/>
        <v>39.299999999999997</v>
      </c>
      <c r="H71" s="18"/>
      <c r="I71" s="18" t="e">
        <f>#REF!+#REF!</f>
        <v>#REF!</v>
      </c>
      <c r="J71" s="18">
        <f t="shared" ref="J71" si="15">J72</f>
        <v>39.299999999999997</v>
      </c>
    </row>
    <row r="72" spans="1:10" s="36" customFormat="1" ht="26">
      <c r="A72" s="74" t="s">
        <v>118</v>
      </c>
      <c r="B72" s="24" t="s">
        <v>119</v>
      </c>
      <c r="C72" s="25">
        <v>0</v>
      </c>
      <c r="D72" s="25">
        <f>D73</f>
        <v>0</v>
      </c>
      <c r="E72" s="64"/>
      <c r="F72" s="25">
        <f>F73</f>
        <v>39.299999999999997</v>
      </c>
      <c r="G72" s="64"/>
      <c r="H72" s="25"/>
      <c r="I72" s="25"/>
      <c r="J72" s="25">
        <f>J73</f>
        <v>39.299999999999997</v>
      </c>
    </row>
    <row r="73" spans="1:10" s="36" customFormat="1" ht="26">
      <c r="A73" s="71" t="s">
        <v>154</v>
      </c>
      <c r="B73" s="31" t="s">
        <v>155</v>
      </c>
      <c r="C73" s="32">
        <v>0</v>
      </c>
      <c r="D73" s="32">
        <v>0</v>
      </c>
      <c r="E73" s="63"/>
      <c r="F73" s="32">
        <v>39.299999999999997</v>
      </c>
      <c r="G73" s="63"/>
      <c r="H73" s="32"/>
      <c r="I73" s="18"/>
      <c r="J73" s="32">
        <v>39.299999999999997</v>
      </c>
    </row>
    <row r="74" spans="1:10" ht="26">
      <c r="A74" s="16" t="s">
        <v>81</v>
      </c>
      <c r="B74" s="21" t="s">
        <v>82</v>
      </c>
      <c r="C74" s="18">
        <f t="shared" ref="C74:D76" si="16">C75</f>
        <v>0</v>
      </c>
      <c r="D74" s="18">
        <f t="shared" si="16"/>
        <v>0</v>
      </c>
      <c r="E74" s="18" t="e">
        <f>E75+#REF!</f>
        <v>#REF!</v>
      </c>
      <c r="F74" s="18">
        <f>F75</f>
        <v>0.9</v>
      </c>
      <c r="G74" s="63">
        <f t="shared" si="11"/>
        <v>0.9</v>
      </c>
      <c r="H74" s="18"/>
      <c r="I74" s="18" t="e">
        <f>#REF!+#REF!+I75</f>
        <v>#REF!</v>
      </c>
      <c r="J74" s="18">
        <f>J75</f>
        <v>0.9</v>
      </c>
    </row>
    <row r="75" spans="1:10" s="36" customFormat="1" ht="26">
      <c r="A75" s="55" t="s">
        <v>83</v>
      </c>
      <c r="B75" s="56" t="s">
        <v>84</v>
      </c>
      <c r="C75" s="45">
        <f t="shared" si="16"/>
        <v>0</v>
      </c>
      <c r="D75" s="45">
        <f t="shared" si="16"/>
        <v>0</v>
      </c>
      <c r="E75" s="68">
        <f t="shared" si="10"/>
        <v>0</v>
      </c>
      <c r="F75" s="45">
        <f>F76</f>
        <v>0.9</v>
      </c>
      <c r="G75" s="68">
        <f t="shared" si="11"/>
        <v>0.9</v>
      </c>
      <c r="H75" s="45"/>
      <c r="I75" s="45" t="e">
        <f>#REF!</f>
        <v>#REF!</v>
      </c>
      <c r="J75" s="45">
        <f>J76</f>
        <v>0.9</v>
      </c>
    </row>
    <row r="76" spans="1:10" ht="39">
      <c r="A76" s="75" t="s">
        <v>116</v>
      </c>
      <c r="B76" s="57" t="s">
        <v>117</v>
      </c>
      <c r="C76" s="25">
        <f t="shared" si="16"/>
        <v>0</v>
      </c>
      <c r="D76" s="25">
        <f t="shared" si="16"/>
        <v>0</v>
      </c>
      <c r="E76" s="64"/>
      <c r="F76" s="25">
        <f>F77</f>
        <v>0.9</v>
      </c>
      <c r="G76" s="64"/>
      <c r="H76" s="25"/>
      <c r="I76" s="25"/>
      <c r="J76" s="25">
        <f>J77</f>
        <v>0.9</v>
      </c>
    </row>
    <row r="77" spans="1:10" ht="39">
      <c r="A77" s="58" t="s">
        <v>140</v>
      </c>
      <c r="B77" s="59" t="s">
        <v>141</v>
      </c>
      <c r="C77" s="28">
        <v>0</v>
      </c>
      <c r="D77" s="28">
        <v>0</v>
      </c>
      <c r="E77" s="65"/>
      <c r="F77" s="28">
        <v>0.9</v>
      </c>
      <c r="G77" s="65"/>
      <c r="H77" s="28"/>
      <c r="I77" s="28"/>
      <c r="J77" s="28">
        <v>0.9</v>
      </c>
    </row>
    <row r="78" spans="1:10" ht="13">
      <c r="A78" s="16" t="s">
        <v>85</v>
      </c>
      <c r="B78" s="21" t="s">
        <v>86</v>
      </c>
      <c r="C78" s="18">
        <f>C79</f>
        <v>4468</v>
      </c>
      <c r="D78" s="18">
        <f>D79+D96</f>
        <v>7318.2000000000007</v>
      </c>
      <c r="E78" s="18">
        <f t="shared" ref="E78" si="17">E79</f>
        <v>2615.2000000000007</v>
      </c>
      <c r="F78" s="18">
        <f>F79+F96</f>
        <v>7387.8000000000011</v>
      </c>
      <c r="G78" s="63">
        <f t="shared" ref="G78:G83" si="18">F78-D78</f>
        <v>69.600000000000364</v>
      </c>
      <c r="H78" s="18">
        <f t="shared" ref="H78:H88" si="19">F78/D78*100</f>
        <v>100.9510535377552</v>
      </c>
      <c r="I78" s="18" t="e">
        <f>I79+#REF!+#REF!+#REF!</f>
        <v>#REF!</v>
      </c>
      <c r="J78" s="18">
        <f>J79+J96</f>
        <v>8861.9</v>
      </c>
    </row>
    <row r="79" spans="1:10" ht="26">
      <c r="A79" s="47" t="s">
        <v>87</v>
      </c>
      <c r="B79" s="17" t="s">
        <v>88</v>
      </c>
      <c r="C79" s="18">
        <f>C80+C83+C88+C93</f>
        <v>4468</v>
      </c>
      <c r="D79" s="18">
        <f>D80+D83+D88+D93</f>
        <v>7083.2000000000007</v>
      </c>
      <c r="E79" s="63">
        <f t="shared" ref="E79:E82" si="20">D79-C79</f>
        <v>2615.2000000000007</v>
      </c>
      <c r="F79" s="18">
        <f>F80+F83+F88+F93</f>
        <v>7083.2000000000007</v>
      </c>
      <c r="G79" s="63">
        <f t="shared" si="18"/>
        <v>0</v>
      </c>
      <c r="H79" s="18">
        <f t="shared" si="19"/>
        <v>100</v>
      </c>
      <c r="I79" s="18" t="e">
        <f>I80+I83+I88+I93</f>
        <v>#REF!</v>
      </c>
      <c r="J79" s="18">
        <f>J80+J83+J88+J93</f>
        <v>8557.2999999999993</v>
      </c>
    </row>
    <row r="80" spans="1:10" s="36" customFormat="1" ht="13">
      <c r="A80" s="20" t="s">
        <v>89</v>
      </c>
      <c r="B80" s="21" t="s">
        <v>90</v>
      </c>
      <c r="C80" s="18">
        <f>C81</f>
        <v>4244.2</v>
      </c>
      <c r="D80" s="18">
        <f>D81</f>
        <v>4244.2</v>
      </c>
      <c r="E80" s="18">
        <f>E81</f>
        <v>0</v>
      </c>
      <c r="F80" s="18">
        <f>F81</f>
        <v>4244.2</v>
      </c>
      <c r="G80" s="63">
        <f t="shared" si="18"/>
        <v>0</v>
      </c>
      <c r="H80" s="18">
        <f t="shared" si="19"/>
        <v>100</v>
      </c>
      <c r="I80" s="18" t="e">
        <f>I81+#REF!</f>
        <v>#REF!</v>
      </c>
      <c r="J80" s="18">
        <f>J81</f>
        <v>5659</v>
      </c>
    </row>
    <row r="81" spans="1:10" s="30" customFormat="1" ht="13">
      <c r="A81" s="49" t="s">
        <v>91</v>
      </c>
      <c r="B81" s="41" t="s">
        <v>92</v>
      </c>
      <c r="C81" s="29">
        <f>C82</f>
        <v>4244.2</v>
      </c>
      <c r="D81" s="29">
        <f>D82</f>
        <v>4244.2</v>
      </c>
      <c r="E81" s="67">
        <f t="shared" si="20"/>
        <v>0</v>
      </c>
      <c r="F81" s="29">
        <f>F82</f>
        <v>4244.2</v>
      </c>
      <c r="G81" s="67">
        <f t="shared" si="18"/>
        <v>0</v>
      </c>
      <c r="H81" s="29">
        <f t="shared" si="19"/>
        <v>100</v>
      </c>
      <c r="I81" s="29">
        <f>I82</f>
        <v>0</v>
      </c>
      <c r="J81" s="29">
        <f>J82</f>
        <v>5659</v>
      </c>
    </row>
    <row r="82" spans="1:10" ht="26">
      <c r="A82" s="58" t="s">
        <v>142</v>
      </c>
      <c r="B82" s="27" t="s">
        <v>143</v>
      </c>
      <c r="C82" s="28">
        <v>4244.2</v>
      </c>
      <c r="D82" s="28">
        <v>4244.2</v>
      </c>
      <c r="E82" s="65">
        <f t="shared" si="20"/>
        <v>0</v>
      </c>
      <c r="F82" s="28">
        <v>4244.2</v>
      </c>
      <c r="G82" s="65">
        <f t="shared" si="18"/>
        <v>0</v>
      </c>
      <c r="H82" s="28">
        <f t="shared" si="19"/>
        <v>100</v>
      </c>
      <c r="I82" s="28"/>
      <c r="J82" s="28">
        <v>5659</v>
      </c>
    </row>
    <row r="83" spans="1:10" s="36" customFormat="1" ht="26">
      <c r="A83" s="20" t="s">
        <v>93</v>
      </c>
      <c r="B83" s="21" t="s">
        <v>94</v>
      </c>
      <c r="C83" s="18">
        <f>C84</f>
        <v>0</v>
      </c>
      <c r="D83" s="18">
        <f>D84+D86</f>
        <v>976.40000000000009</v>
      </c>
      <c r="E83" s="18">
        <f t="shared" ref="E83" si="21">E84</f>
        <v>799.1</v>
      </c>
      <c r="F83" s="18">
        <f>F84+F86</f>
        <v>976.40000000000009</v>
      </c>
      <c r="G83" s="63">
        <f t="shared" si="18"/>
        <v>0</v>
      </c>
      <c r="H83" s="18">
        <f t="shared" si="19"/>
        <v>100</v>
      </c>
      <c r="I83" s="18" t="e">
        <f>#REF!+#REF!+#REF!+#REF!+#REF!+#REF!+#REF!+#REF!+#REF!+#REF!</f>
        <v>#REF!</v>
      </c>
      <c r="J83" s="18">
        <f>J84+J86</f>
        <v>976.40000000000009</v>
      </c>
    </row>
    <row r="84" spans="1:10" ht="52">
      <c r="A84" s="49" t="s">
        <v>146</v>
      </c>
      <c r="B84" s="24" t="s">
        <v>147</v>
      </c>
      <c r="C84" s="25">
        <v>0</v>
      </c>
      <c r="D84" s="25">
        <f>D85</f>
        <v>799.1</v>
      </c>
      <c r="E84" s="64">
        <f t="shared" ref="E84:E99" si="22">D84-C84</f>
        <v>799.1</v>
      </c>
      <c r="F84" s="25">
        <f>F85</f>
        <v>799.1</v>
      </c>
      <c r="G84" s="64">
        <f t="shared" ref="G84:G99" si="23">F84-D84</f>
        <v>0</v>
      </c>
      <c r="H84" s="32">
        <f t="shared" si="19"/>
        <v>100</v>
      </c>
      <c r="I84" s="32"/>
      <c r="J84" s="25">
        <f>J85</f>
        <v>799.1</v>
      </c>
    </row>
    <row r="85" spans="1:10" ht="52">
      <c r="A85" s="48" t="s">
        <v>144</v>
      </c>
      <c r="B85" s="27" t="s">
        <v>145</v>
      </c>
      <c r="C85" s="32">
        <v>0</v>
      </c>
      <c r="D85" s="32">
        <v>799.1</v>
      </c>
      <c r="E85" s="66">
        <f t="shared" si="22"/>
        <v>799.1</v>
      </c>
      <c r="F85" s="32">
        <v>799.1</v>
      </c>
      <c r="G85" s="66">
        <f t="shared" si="23"/>
        <v>0</v>
      </c>
      <c r="H85" s="32">
        <f t="shared" si="19"/>
        <v>100</v>
      </c>
      <c r="I85" s="32"/>
      <c r="J85" s="32">
        <v>799.1</v>
      </c>
    </row>
    <row r="86" spans="1:10" ht="13">
      <c r="A86" s="49" t="s">
        <v>176</v>
      </c>
      <c r="B86" s="24" t="s">
        <v>177</v>
      </c>
      <c r="C86" s="25">
        <v>0</v>
      </c>
      <c r="D86" s="25">
        <v>177.3</v>
      </c>
      <c r="E86" s="64"/>
      <c r="F86" s="25">
        <v>177.3</v>
      </c>
      <c r="G86" s="64"/>
      <c r="H86" s="32">
        <f t="shared" si="19"/>
        <v>100</v>
      </c>
      <c r="I86" s="25"/>
      <c r="J86" s="25">
        <f>J87</f>
        <v>177.3</v>
      </c>
    </row>
    <row r="87" spans="1:10" ht="13">
      <c r="A87" s="48" t="s">
        <v>175</v>
      </c>
      <c r="B87" s="27" t="s">
        <v>178</v>
      </c>
      <c r="C87" s="32">
        <v>0</v>
      </c>
      <c r="D87" s="32">
        <v>177.3</v>
      </c>
      <c r="E87" s="66"/>
      <c r="F87" s="32">
        <v>177.3</v>
      </c>
      <c r="G87" s="66"/>
      <c r="H87" s="32">
        <f t="shared" si="19"/>
        <v>100</v>
      </c>
      <c r="I87" s="32"/>
      <c r="J87" s="32">
        <v>177.3</v>
      </c>
    </row>
    <row r="88" spans="1:10" s="36" customFormat="1" ht="13">
      <c r="A88" s="20" t="s">
        <v>95</v>
      </c>
      <c r="B88" s="44" t="s">
        <v>96</v>
      </c>
      <c r="C88" s="18">
        <f>C89+C91</f>
        <v>223.8</v>
      </c>
      <c r="D88" s="18">
        <f>D89+D91</f>
        <v>223.8</v>
      </c>
      <c r="E88" s="18" t="e">
        <f>E89+E91+#REF!+#REF!</f>
        <v>#REF!</v>
      </c>
      <c r="F88" s="18">
        <f>F89+F91</f>
        <v>223.8</v>
      </c>
      <c r="G88" s="63">
        <f t="shared" si="23"/>
        <v>0</v>
      </c>
      <c r="H88" s="18">
        <f t="shared" si="19"/>
        <v>100</v>
      </c>
      <c r="I88" s="18" t="e">
        <f>#REF!+#REF!+#REF!+#REF!+I89+#REF!+I91+#REF!+#REF!+#REF!+#REF!+#REF!+#REF!+#REF!+#REF!+#REF!+#REF!</f>
        <v>#REF!</v>
      </c>
      <c r="J88" s="18">
        <f>J89+J91</f>
        <v>283.10000000000002</v>
      </c>
    </row>
    <row r="89" spans="1:10" s="30" customFormat="1" ht="26">
      <c r="A89" s="54" t="s">
        <v>97</v>
      </c>
      <c r="B89" s="41" t="s">
        <v>98</v>
      </c>
      <c r="C89" s="25">
        <f>C90</f>
        <v>75.5</v>
      </c>
      <c r="D89" s="25">
        <f>D90</f>
        <v>75.5</v>
      </c>
      <c r="E89" s="64">
        <f t="shared" si="22"/>
        <v>0</v>
      </c>
      <c r="F89" s="25">
        <f>F90</f>
        <v>75.5</v>
      </c>
      <c r="G89" s="64">
        <f t="shared" si="23"/>
        <v>0</v>
      </c>
      <c r="H89" s="25">
        <f t="shared" ref="H89:H99" si="24">F89/D89*100</f>
        <v>100</v>
      </c>
      <c r="I89" s="25">
        <f>I90</f>
        <v>0</v>
      </c>
      <c r="J89" s="25">
        <f>J90</f>
        <v>79.599999999999994</v>
      </c>
    </row>
    <row r="90" spans="1:10" ht="26">
      <c r="A90" s="48" t="s">
        <v>148</v>
      </c>
      <c r="B90" s="53" t="s">
        <v>149</v>
      </c>
      <c r="C90" s="32">
        <v>75.5</v>
      </c>
      <c r="D90" s="32">
        <v>75.5</v>
      </c>
      <c r="E90" s="66">
        <f t="shared" si="22"/>
        <v>0</v>
      </c>
      <c r="F90" s="32">
        <v>75.5</v>
      </c>
      <c r="G90" s="66">
        <f t="shared" si="23"/>
        <v>0</v>
      </c>
      <c r="H90" s="32">
        <f t="shared" si="24"/>
        <v>100</v>
      </c>
      <c r="I90" s="32"/>
      <c r="J90" s="32">
        <v>79.599999999999994</v>
      </c>
    </row>
    <row r="91" spans="1:10" ht="26">
      <c r="A91" s="54" t="s">
        <v>115</v>
      </c>
      <c r="B91" s="41" t="s">
        <v>187</v>
      </c>
      <c r="C91" s="25">
        <f>C92</f>
        <v>148.30000000000001</v>
      </c>
      <c r="D91" s="25">
        <f>D92</f>
        <v>148.30000000000001</v>
      </c>
      <c r="E91" s="64">
        <f t="shared" si="22"/>
        <v>0</v>
      </c>
      <c r="F91" s="25">
        <f>F92</f>
        <v>148.30000000000001</v>
      </c>
      <c r="G91" s="64">
        <f t="shared" si="23"/>
        <v>0</v>
      </c>
      <c r="H91" s="25">
        <f t="shared" si="24"/>
        <v>100</v>
      </c>
      <c r="I91" s="25">
        <f>I92</f>
        <v>0</v>
      </c>
      <c r="J91" s="25">
        <f>J92</f>
        <v>203.5</v>
      </c>
    </row>
    <row r="92" spans="1:10" ht="26">
      <c r="A92" s="58" t="s">
        <v>150</v>
      </c>
      <c r="B92" s="27" t="s">
        <v>151</v>
      </c>
      <c r="C92" s="32">
        <v>148.30000000000001</v>
      </c>
      <c r="D92" s="32">
        <v>148.30000000000001</v>
      </c>
      <c r="E92" s="66">
        <f t="shared" si="22"/>
        <v>0</v>
      </c>
      <c r="F92" s="32">
        <v>148.30000000000001</v>
      </c>
      <c r="G92" s="66">
        <f t="shared" si="23"/>
        <v>0</v>
      </c>
      <c r="H92" s="32">
        <f t="shared" si="24"/>
        <v>100</v>
      </c>
      <c r="I92" s="32">
        <v>0</v>
      </c>
      <c r="J92" s="32">
        <v>203.5</v>
      </c>
    </row>
    <row r="93" spans="1:10" s="36" customFormat="1" ht="13">
      <c r="A93" s="55" t="s">
        <v>99</v>
      </c>
      <c r="B93" s="56" t="s">
        <v>100</v>
      </c>
      <c r="C93" s="45">
        <f>C94</f>
        <v>0</v>
      </c>
      <c r="D93" s="45">
        <f>D94</f>
        <v>1638.8</v>
      </c>
      <c r="E93" s="45">
        <f>E94</f>
        <v>1638.8</v>
      </c>
      <c r="F93" s="45">
        <f>F94</f>
        <v>1638.8</v>
      </c>
      <c r="G93" s="68">
        <f t="shared" si="23"/>
        <v>0</v>
      </c>
      <c r="H93" s="45">
        <f t="shared" si="24"/>
        <v>100</v>
      </c>
      <c r="I93" s="45" t="e">
        <f>#REF!+I94+#REF!+#REF!+#REF!</f>
        <v>#REF!</v>
      </c>
      <c r="J93" s="45">
        <f>J94</f>
        <v>1638.8</v>
      </c>
    </row>
    <row r="94" spans="1:10" s="30" customFormat="1" ht="13">
      <c r="A94" s="49" t="s">
        <v>101</v>
      </c>
      <c r="B94" s="57" t="s">
        <v>102</v>
      </c>
      <c r="C94" s="25">
        <f>C95</f>
        <v>0</v>
      </c>
      <c r="D94" s="25">
        <f>D95</f>
        <v>1638.8</v>
      </c>
      <c r="E94" s="64">
        <f t="shared" si="22"/>
        <v>1638.8</v>
      </c>
      <c r="F94" s="25">
        <f>F95</f>
        <v>1638.8</v>
      </c>
      <c r="G94" s="64">
        <f t="shared" si="23"/>
        <v>0</v>
      </c>
      <c r="H94" s="25">
        <f t="shared" si="24"/>
        <v>100</v>
      </c>
      <c r="I94" s="25">
        <f>I95</f>
        <v>0</v>
      </c>
      <c r="J94" s="25">
        <f>J95</f>
        <v>1638.8</v>
      </c>
    </row>
    <row r="95" spans="1:10" ht="13">
      <c r="A95" s="58" t="s">
        <v>152</v>
      </c>
      <c r="B95" s="59" t="s">
        <v>153</v>
      </c>
      <c r="C95" s="32">
        <v>0</v>
      </c>
      <c r="D95" s="32">
        <v>1638.8</v>
      </c>
      <c r="E95" s="66">
        <f t="shared" si="22"/>
        <v>1638.8</v>
      </c>
      <c r="F95" s="32">
        <v>1638.8</v>
      </c>
      <c r="G95" s="66">
        <f t="shared" si="23"/>
        <v>0</v>
      </c>
      <c r="H95" s="32">
        <f t="shared" si="24"/>
        <v>100</v>
      </c>
      <c r="I95" s="32">
        <v>0</v>
      </c>
      <c r="J95" s="32">
        <v>1638.8</v>
      </c>
    </row>
    <row r="96" spans="1:10" ht="13">
      <c r="A96" s="55" t="s">
        <v>179</v>
      </c>
      <c r="B96" s="56" t="s">
        <v>180</v>
      </c>
      <c r="C96" s="45">
        <f>C97</f>
        <v>0</v>
      </c>
      <c r="D96" s="45">
        <f>D97</f>
        <v>235</v>
      </c>
      <c r="E96" s="68"/>
      <c r="F96" s="45">
        <f>F97</f>
        <v>304.60000000000002</v>
      </c>
      <c r="G96" s="68"/>
      <c r="H96" s="32">
        <f t="shared" si="24"/>
        <v>129.61702127659575</v>
      </c>
      <c r="I96" s="45"/>
      <c r="J96" s="45">
        <f>J97</f>
        <v>304.60000000000002</v>
      </c>
    </row>
    <row r="97" spans="1:10" ht="23">
      <c r="A97" s="75" t="s">
        <v>181</v>
      </c>
      <c r="B97" s="57" t="s">
        <v>182</v>
      </c>
      <c r="C97" s="25">
        <f>C98</f>
        <v>0</v>
      </c>
      <c r="D97" s="25">
        <f>D98</f>
        <v>235</v>
      </c>
      <c r="E97" s="64"/>
      <c r="F97" s="25">
        <f>F98</f>
        <v>304.60000000000002</v>
      </c>
      <c r="G97" s="64"/>
      <c r="H97" s="32">
        <f t="shared" si="24"/>
        <v>129.61702127659575</v>
      </c>
      <c r="I97" s="25"/>
      <c r="J97" s="25">
        <f>J98</f>
        <v>304.60000000000002</v>
      </c>
    </row>
    <row r="98" spans="1:10" ht="23">
      <c r="A98" s="78" t="s">
        <v>183</v>
      </c>
      <c r="B98" s="59" t="s">
        <v>182</v>
      </c>
      <c r="C98" s="32">
        <v>0</v>
      </c>
      <c r="D98" s="32">
        <v>235</v>
      </c>
      <c r="E98" s="66"/>
      <c r="F98" s="32">
        <v>304.60000000000002</v>
      </c>
      <c r="G98" s="66"/>
      <c r="H98" s="32">
        <f t="shared" si="24"/>
        <v>129.61702127659575</v>
      </c>
      <c r="I98" s="32"/>
      <c r="J98" s="32">
        <v>304.60000000000002</v>
      </c>
    </row>
    <row r="99" spans="1:10" ht="13">
      <c r="A99" s="16"/>
      <c r="B99" s="60" t="s">
        <v>103</v>
      </c>
      <c r="C99" s="61">
        <f>C12+C78</f>
        <v>6435</v>
      </c>
      <c r="D99" s="61">
        <f>D12+D78</f>
        <v>9547.6</v>
      </c>
      <c r="E99" s="69">
        <f t="shared" si="22"/>
        <v>3112.6000000000004</v>
      </c>
      <c r="F99" s="61">
        <f>F12+F78</f>
        <v>10543.800000000001</v>
      </c>
      <c r="G99" s="69">
        <f t="shared" si="23"/>
        <v>996.20000000000073</v>
      </c>
      <c r="H99" s="61">
        <f t="shared" si="24"/>
        <v>110.434035778625</v>
      </c>
      <c r="I99" s="61" t="e">
        <f>I12+I78</f>
        <v>#REF!</v>
      </c>
      <c r="J99" s="61">
        <f>J12+J78</f>
        <v>14027.8</v>
      </c>
    </row>
  </sheetData>
  <autoFilter ref="A11:J99"/>
  <mergeCells count="11">
    <mergeCell ref="A7:J7"/>
    <mergeCell ref="C1:J1"/>
    <mergeCell ref="C2:J2"/>
    <mergeCell ref="C3:J3"/>
    <mergeCell ref="C4:J4"/>
    <mergeCell ref="C6:J6"/>
    <mergeCell ref="D8:J8"/>
    <mergeCell ref="A9:A10"/>
    <mergeCell ref="B9:B10"/>
    <mergeCell ref="C9:H9"/>
    <mergeCell ref="J9:J10"/>
  </mergeCells>
  <printOptions horizontalCentered="1"/>
  <pageMargins left="0.39370078740157483" right="0.39370078740157483" top="0.19685039370078741" bottom="0.19685039370078741" header="0.15748031496062992" footer="0.19685039370078741"/>
  <pageSetup paperSize="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2018-11-09T09:01:36Z</cp:lastPrinted>
  <dcterms:created xsi:type="dcterms:W3CDTF">2018-04-25T11:49:21Z</dcterms:created>
  <dcterms:modified xsi:type="dcterms:W3CDTF">2018-11-09T09:01:38Z</dcterms:modified>
</cp:coreProperties>
</file>