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80" yWindow="1080" windowWidth="13020" windowHeight="8040"/>
  </bookViews>
  <sheets>
    <sheet name="Форма К-2" sheetId="1" r:id="rId1"/>
  </sheets>
  <definedNames>
    <definedName name="_Date_" localSheetId="0">#REF!</definedName>
    <definedName name="_Date_">#REF!</definedName>
    <definedName name="_Otchet_Period_Source__AT_ObjectName" localSheetId="0">#REF!</definedName>
    <definedName name="_Otchet_Period_Source__AT_ObjectName">#REF!</definedName>
    <definedName name="_Period_" localSheetId="0">#REF!</definedName>
    <definedName name="_Period_">#REF!</definedName>
    <definedName name="_xlnm._FilterDatabase" localSheetId="0" hidden="1">'Форма К-2'!$A$11:$J$89</definedName>
    <definedName name="_xlnm.Print_Titles" localSheetId="0">'Форма К-2'!$9:$11</definedName>
  </definedNames>
  <calcPr calcId="124519"/>
</workbook>
</file>

<file path=xl/calcChain.xml><?xml version="1.0" encoding="utf-8"?>
<calcChain xmlns="http://schemas.openxmlformats.org/spreadsheetml/2006/main">
  <c r="E29" i="1"/>
  <c r="E28"/>
  <c r="E27"/>
  <c r="J70" l="1"/>
  <c r="J71"/>
  <c r="J67"/>
  <c r="D62" l="1"/>
  <c r="F62"/>
  <c r="J29" l="1"/>
  <c r="F29"/>
  <c r="J58" l="1"/>
  <c r="F57"/>
  <c r="F14"/>
  <c r="F71"/>
  <c r="F70" s="1"/>
  <c r="F58"/>
  <c r="J19"/>
  <c r="D76"/>
  <c r="D75" s="1"/>
  <c r="D60"/>
  <c r="D45"/>
  <c r="C33"/>
  <c r="F28" l="1"/>
  <c r="F27" s="1"/>
  <c r="J28"/>
  <c r="J27" s="1"/>
  <c r="E30"/>
  <c r="G30"/>
  <c r="H24"/>
  <c r="C87" l="1"/>
  <c r="C86" s="1"/>
  <c r="J22"/>
  <c r="J87"/>
  <c r="J86" s="1"/>
  <c r="J66"/>
  <c r="F87"/>
  <c r="F86" s="1"/>
  <c r="D87"/>
  <c r="D86" s="1"/>
  <c r="E63"/>
  <c r="E62" s="1"/>
  <c r="C63"/>
  <c r="C62" s="1"/>
  <c r="F45"/>
  <c r="F37"/>
  <c r="F15"/>
  <c r="J33" l="1"/>
  <c r="C75"/>
  <c r="F76" l="1"/>
  <c r="F75" s="1"/>
  <c r="C81"/>
  <c r="C68"/>
  <c r="C67" s="1"/>
  <c r="C66" s="1"/>
  <c r="C49"/>
  <c r="C45"/>
  <c r="D33"/>
  <c r="D68"/>
  <c r="D67" s="1"/>
  <c r="D66" s="1"/>
  <c r="D49"/>
  <c r="J64" l="1"/>
  <c r="J63" s="1"/>
  <c r="J62" s="1"/>
  <c r="J49"/>
  <c r="J48" s="1"/>
  <c r="J45"/>
  <c r="J44" s="1"/>
  <c r="J32"/>
  <c r="H46"/>
  <c r="H50"/>
  <c r="H34"/>
  <c r="D64"/>
  <c r="D63" s="1"/>
  <c r="F64"/>
  <c r="F63" s="1"/>
  <c r="F68"/>
  <c r="F67" s="1"/>
  <c r="F66" s="1"/>
  <c r="F49"/>
  <c r="F48" s="1"/>
  <c r="F44"/>
  <c r="J43" l="1"/>
  <c r="H45"/>
  <c r="H49"/>
  <c r="F43"/>
  <c r="F33"/>
  <c r="C48"/>
  <c r="C44"/>
  <c r="C32"/>
  <c r="F32" l="1"/>
  <c r="H33"/>
  <c r="C43"/>
  <c r="D22"/>
  <c r="D48" l="1"/>
  <c r="H48" s="1"/>
  <c r="D44"/>
  <c r="H44" s="1"/>
  <c r="D32"/>
  <c r="H32" s="1"/>
  <c r="D43" l="1"/>
  <c r="H43" s="1"/>
  <c r="F40" l="1"/>
  <c r="F22"/>
  <c r="F19"/>
  <c r="G16" l="1"/>
  <c r="G20"/>
  <c r="G23"/>
  <c r="G24"/>
  <c r="G25"/>
  <c r="G26"/>
  <c r="G41"/>
  <c r="G42"/>
  <c r="G49"/>
  <c r="G54"/>
  <c r="G56"/>
  <c r="G61"/>
  <c r="G77"/>
  <c r="G80"/>
  <c r="G82"/>
  <c r="G85"/>
  <c r="E16"/>
  <c r="E20"/>
  <c r="E23"/>
  <c r="E24"/>
  <c r="E25"/>
  <c r="E26"/>
  <c r="E38"/>
  <c r="E41"/>
  <c r="E42"/>
  <c r="E49"/>
  <c r="E54"/>
  <c r="E56"/>
  <c r="E61"/>
  <c r="E77"/>
  <c r="E80"/>
  <c r="E82"/>
  <c r="E85"/>
  <c r="E76" l="1"/>
  <c r="E75" s="1"/>
  <c r="H77"/>
  <c r="H76" l="1"/>
  <c r="G76"/>
  <c r="H85"/>
  <c r="J84"/>
  <c r="J83" s="1"/>
  <c r="I84"/>
  <c r="F84"/>
  <c r="F83" s="1"/>
  <c r="D84"/>
  <c r="D83" s="1"/>
  <c r="C84"/>
  <c r="C83" s="1"/>
  <c r="H82"/>
  <c r="J81"/>
  <c r="I81"/>
  <c r="F81"/>
  <c r="D81"/>
  <c r="H80"/>
  <c r="J79"/>
  <c r="I79"/>
  <c r="F79"/>
  <c r="D79"/>
  <c r="C79"/>
  <c r="C78" s="1"/>
  <c r="C74" s="1"/>
  <c r="J76"/>
  <c r="J75" s="1"/>
  <c r="I67"/>
  <c r="H61"/>
  <c r="J60"/>
  <c r="J57" s="1"/>
  <c r="I60"/>
  <c r="F60"/>
  <c r="D57"/>
  <c r="C60"/>
  <c r="C57" s="1"/>
  <c r="H56"/>
  <c r="J55"/>
  <c r="I55"/>
  <c r="F55"/>
  <c r="D55"/>
  <c r="D52" s="1"/>
  <c r="C55"/>
  <c r="J53"/>
  <c r="I53"/>
  <c r="F53"/>
  <c r="D53"/>
  <c r="C53"/>
  <c r="H41"/>
  <c r="J40"/>
  <c r="D40"/>
  <c r="C40"/>
  <c r="J37"/>
  <c r="D37"/>
  <c r="C37"/>
  <c r="I36"/>
  <c r="H26"/>
  <c r="H25"/>
  <c r="H23"/>
  <c r="J21"/>
  <c r="I22"/>
  <c r="I21" s="1"/>
  <c r="C22"/>
  <c r="C21" s="1"/>
  <c r="D19"/>
  <c r="C19"/>
  <c r="H16"/>
  <c r="J15"/>
  <c r="J14" s="1"/>
  <c r="D15"/>
  <c r="D14" s="1"/>
  <c r="C15"/>
  <c r="I14"/>
  <c r="I13" s="1"/>
  <c r="F52" l="1"/>
  <c r="C52"/>
  <c r="J52"/>
  <c r="C14"/>
  <c r="C13" s="1"/>
  <c r="D78"/>
  <c r="J78"/>
  <c r="J74" s="1"/>
  <c r="J13"/>
  <c r="J12" s="1"/>
  <c r="F78"/>
  <c r="F74" s="1"/>
  <c r="D36"/>
  <c r="D31" s="1"/>
  <c r="E40"/>
  <c r="G55"/>
  <c r="I57"/>
  <c r="I63"/>
  <c r="I62" s="1"/>
  <c r="G19"/>
  <c r="G40"/>
  <c r="E79"/>
  <c r="G79"/>
  <c r="G15"/>
  <c r="E53"/>
  <c r="E60"/>
  <c r="E81"/>
  <c r="E84"/>
  <c r="E83" s="1"/>
  <c r="E22"/>
  <c r="E19"/>
  <c r="G22"/>
  <c r="I31"/>
  <c r="G53"/>
  <c r="E55"/>
  <c r="G60"/>
  <c r="G81"/>
  <c r="G84"/>
  <c r="E37"/>
  <c r="E15"/>
  <c r="I83"/>
  <c r="I66"/>
  <c r="J36"/>
  <c r="J31" s="1"/>
  <c r="D21"/>
  <c r="E21" s="1"/>
  <c r="H22"/>
  <c r="H15"/>
  <c r="C36"/>
  <c r="H40"/>
  <c r="H55"/>
  <c r="I75"/>
  <c r="H79"/>
  <c r="F21"/>
  <c r="I78"/>
  <c r="H84"/>
  <c r="H60"/>
  <c r="H81"/>
  <c r="G63"/>
  <c r="D74" l="1"/>
  <c r="D73" s="1"/>
  <c r="E14"/>
  <c r="C31"/>
  <c r="C12" s="1"/>
  <c r="F73"/>
  <c r="E57"/>
  <c r="E52" s="1"/>
  <c r="E78"/>
  <c r="E74" s="1"/>
  <c r="G78"/>
  <c r="I52"/>
  <c r="I12" s="1"/>
  <c r="G83"/>
  <c r="E36"/>
  <c r="E31" s="1"/>
  <c r="G21"/>
  <c r="G14"/>
  <c r="G57"/>
  <c r="E67"/>
  <c r="G67"/>
  <c r="D13"/>
  <c r="I74"/>
  <c r="I73" s="1"/>
  <c r="J73"/>
  <c r="H21"/>
  <c r="C73"/>
  <c r="H57"/>
  <c r="H78"/>
  <c r="H83"/>
  <c r="H14"/>
  <c r="F13"/>
  <c r="E13" l="1"/>
  <c r="D12"/>
  <c r="C89"/>
  <c r="J89"/>
  <c r="E66"/>
  <c r="G62"/>
  <c r="G13"/>
  <c r="G52"/>
  <c r="G66"/>
  <c r="E73"/>
  <c r="G75"/>
  <c r="I89"/>
  <c r="H13"/>
  <c r="H52"/>
  <c r="H75"/>
  <c r="E12" l="1"/>
  <c r="G74"/>
  <c r="H74"/>
  <c r="D89" l="1"/>
  <c r="E89" s="1"/>
  <c r="H73"/>
  <c r="G73"/>
  <c r="G38" l="1"/>
  <c r="H38"/>
  <c r="G37"/>
  <c r="H37" l="1"/>
  <c r="F36"/>
  <c r="F31" s="1"/>
  <c r="F12" s="1"/>
  <c r="F89" l="1"/>
  <c r="G36"/>
  <c r="H36"/>
  <c r="H31" l="1"/>
  <c r="G31"/>
  <c r="G12" l="1"/>
  <c r="H12"/>
  <c r="H89" l="1"/>
  <c r="G89"/>
</calcChain>
</file>

<file path=xl/sharedStrings.xml><?xml version="1.0" encoding="utf-8"?>
<sst xmlns="http://schemas.openxmlformats.org/spreadsheetml/2006/main" count="171" uniqueCount="169">
  <si>
    <t xml:space="preserve">Приложение 2 </t>
  </si>
  <si>
    <t>к постановлению</t>
  </si>
  <si>
    <t xml:space="preserve">администрации города </t>
  </si>
  <si>
    <t>ФОРМА К-2</t>
  </si>
  <si>
    <t xml:space="preserve">Код </t>
  </si>
  <si>
    <t>Наименование  кода вида доходов</t>
  </si>
  <si>
    <t>Ожидаемое исполнение 
за год по состоянию 
на отчетную дату</t>
  </si>
  <si>
    <t>Утверждено по бюджету первоначально</t>
  </si>
  <si>
    <t>Уточненный план</t>
  </si>
  <si>
    <t>Факт</t>
  </si>
  <si>
    <t>отклонение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</si>
  <si>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</si>
  <si>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</si>
  <si>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</si>
  <si>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</si>
  <si>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</si>
  <si>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</si>
  <si>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</si>
  <si>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</t>
  </si>
  <si>
    <t>1 01 02010 01 1000 110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</si>
  <si>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</si>
  <si>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1 01 02030 01 0000 110</t>
  </si>
  <si>
    <t xml:space="preserve">Налог на доходы физических лиц с доходов, полученных физическими лицами в соответствии со статьей 228 Налогового кодекса Российской Федерации </t>
  </si>
  <si>
    <t>1 01 02030 01 3000 110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</si>
  <si>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</si>
  <si>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</si>
  <si>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</si>
  <si>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</si>
  <si>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</si>
  <si>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</si>
  <si>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</si>
  <si>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</si>
  <si>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</si>
  <si>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</si>
  <si>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</si>
  <si>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</si>
  <si>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</si>
  <si>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1 06 00000 00 0000 000</t>
  </si>
  <si>
    <t>НАЛОГИ НА ИМУЩЕСТВО</t>
  </si>
  <si>
    <t>1 06 04000 02 0000 110</t>
  </si>
  <si>
    <t>Транспортный налог</t>
  </si>
  <si>
    <t>1 06 04011 02 0000 110</t>
  </si>
  <si>
    <t>Транспортный налог с организаций</t>
  </si>
  <si>
    <t>1 06 04011 02 1000 110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</si>
  <si>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</t>
  </si>
  <si>
    <t>1 06 04012 02 0000 110</t>
  </si>
  <si>
    <t>Транспортный налог с физических лиц</t>
  </si>
  <si>
    <t>1 06 04012 02 1000 110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</si>
  <si>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</si>
  <si>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>1 06 04012 02 2100 110</t>
  </si>
  <si>
    <t>Транспортный налог с физических лиц (пени по соответствующему платежу)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</si>
  <si>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</si>
  <si>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</si>
  <si>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1 11 01000 00 0000 120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</si>
  <si>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</si>
  <si>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1 11 01040 04 0000 120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</si>
  <si>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</si>
  <si>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1 11 03000 00 0000 120</t>
  </si>
  <si>
    <t xml:space="preserve">Проценты, полученные от предоставления бюджетных кредитов внутри страны </t>
  </si>
  <si>
    <t>1 11 03040 04 0000 120</t>
  </si>
  <si>
    <t>Проценты, полученные от предоставления бюджетных кредитов внутри страны за счет средств бюджетов городских округов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</si>
  <si>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</si>
  <si>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</si>
  <si>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</si>
  <si>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</si>
  <si>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1 13 00000 00 0000 000</t>
  </si>
  <si>
    <t>ДОХОДЫ ОТ ОКАЗАНИЯ ПЛАТНЫХ УСЛУГ (РАБОТ) И КОМПЕНСАЦИИ ЗАТРАТ ГОСУДАРСТВА</t>
  </si>
  <si>
    <t>1 13 02000 00 0000 130</t>
  </si>
  <si>
    <t>Доходы от компенсации затрат государства</t>
  </si>
  <si>
    <t>1 14 00000 00 0000 000</t>
  </si>
  <si>
    <t>ДОХОДЫ ОТ ПРОДАЖИ МАТЕРИАЛЬНЫХ И НЕМАТЕРИАЛЬНЫХ АКТИВОВ</t>
  </si>
  <si>
    <t>1 14 06000 00 0000 430</t>
  </si>
  <si>
    <t xml:space="preserve">Доходы от продажи земельных участков, находящихся в государственной и муниципальной собственности 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</si>
  <si>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</si>
  <si>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</si>
  <si>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</si>
  <si>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</si>
  <si>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2 02 20000 00 0000 151</t>
  </si>
  <si>
    <t>Субсидии бюджетам бюджетной системы  Российской Федерации  (межбюджетные субсидии)</t>
  </si>
  <si>
    <t>2 02 30000 00 0000 151</t>
  </si>
  <si>
    <t xml:space="preserve">Субвенции бюджетам бюджетной системы  Российской Федерации  </t>
  </si>
  <si>
    <t>2 02 30024 00 0000 151</t>
  </si>
  <si>
    <t xml:space="preserve">Субвенции местным бюджетам на выполнение передаваемых полномочий субъектов Российской Федерации </t>
  </si>
  <si>
    <t>2 02 40000 00 0000 151</t>
  </si>
  <si>
    <t>Иные межбюджетные трансферты</t>
  </si>
  <si>
    <t>2 02 49999 00 0000 151</t>
  </si>
  <si>
    <t>Прочие межбюджетные трансферты, передаваемые бюджетам</t>
  </si>
  <si>
    <t>ВСЕГО ДОХОДОВ:</t>
  </si>
  <si>
    <t>тыс.руб.</t>
  </si>
  <si>
    <t>% исполнения от
уточненного
плана</t>
  </si>
  <si>
    <t>Исполнение за 9 месяцев 2018 г.</t>
  </si>
  <si>
    <t>1 06 01000 00 0000 110</t>
  </si>
  <si>
    <t>Налог на имущество физических лиц</t>
  </si>
  <si>
    <t>Земельный налог</t>
  </si>
  <si>
    <t>1 06 06000 00 0000 110</t>
  </si>
  <si>
    <t>1 06 06030 00 0000 110</t>
  </si>
  <si>
    <t>Земельный налог с организаций</t>
  </si>
  <si>
    <t>1 06 06040 00 0000 110</t>
  </si>
  <si>
    <t>Земельный налог с физических лиц</t>
  </si>
  <si>
    <t>2 02 35118 00 0000 151</t>
  </si>
  <si>
    <t xml:space="preserve">1 14 06020 00 0000 430
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</si>
  <si>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</si>
  <si>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1 13 02060 00 0000 130
</t>
  </si>
  <si>
    <t>Доходы, поступающие в порядке возмещения расходов, понесенных в связи с эксплуатацией имущества</t>
  </si>
  <si>
    <t xml:space="preserve">1 06 01030 10 0000 110
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</si>
  <si>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</si>
  <si>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1 06 01030 10 1000 110
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</si>
  <si>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</si>
  <si>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 xml:space="preserve">1 06 01030 10 2100 110
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</si>
  <si>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</si>
  <si>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1 06 06033 10 0000 110</t>
  </si>
  <si>
    <t>Земельный налог с организаций, обладающих земельным участком, расположенным в границах сельских поселений</t>
  </si>
  <si>
    <t>1 06 06033 10 1000 110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</si>
  <si>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</si>
  <si>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1 06 06043 10 1000 110</t>
  </si>
  <si>
    <t>1 06 06043 10 0000 110</t>
  </si>
  <si>
    <t>Земельный налог с физических лиц, обладающих земельным участком, расположенным в границах сельских поселений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</si>
  <si>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</si>
  <si>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1 06 06043 10 2100 110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</si>
  <si>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</si>
  <si>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1 11 05035 10 0000 120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</si>
  <si>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</si>
  <si>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1 14 06025 10 0000 430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</si>
  <si>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</si>
  <si>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2 02 20216 10 0000 151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</si>
  <si>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</si>
  <si>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2 02 20216 00 0000 151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</si>
  <si>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</si>
  <si>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2 02 30024 10 0000 151</t>
  </si>
  <si>
    <t>Субвенции бюджетам сельских поселений на выполнение передаваемых полномочий субъектов Российской Федерации</t>
  </si>
  <si>
    <t>2 02 35118 10 0000 151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</si>
  <si>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</si>
  <si>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2 02 49999 10 0000 151</t>
  </si>
  <si>
    <t>Прочие межбюджетные трансферты, передаваемые бюджетам сельских поселений</t>
  </si>
  <si>
    <t xml:space="preserve">1 13 02065 10 0000 130
</t>
  </si>
  <si>
    <t>Доходы, поступающие в порядке возмещения расходов, понесенных в связи с эксплуатацией имущества сельских поселений</t>
  </si>
  <si>
    <t xml:space="preserve">1 01 02010 01 2100 110
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</si>
  <si>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</si>
  <si>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 xml:space="preserve">1 01 02010 01 3000 110
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</si>
  <si>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</si>
  <si>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 xml:space="preserve">1 05 03000 01 0000 110
</t>
  </si>
  <si>
    <t>Единый сельскохозяйственный налог</t>
  </si>
  <si>
    <t>1 06 06033 10 2100 110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</si>
  <si>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</si>
  <si>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1 05 00000 00 0000 000</t>
  </si>
  <si>
    <t>НАЛОГИ НА СОВОКУПНЫЙ ДОХОД</t>
  </si>
  <si>
    <t>Исполнение бюджета Романовского сельского поселения по кодам видов доходов за 9 месяцев 2018 г.
и ожидаемое исполнение бюджета поселения за 2018 год</t>
  </si>
  <si>
    <t>1 05 03010 01 1000 110</t>
  </si>
  <si>
    <t>Единый сельскохозяйственный налог (перерасчеты, недоимка и задолженность по соответствующему платежу, в том числе по отмененному)</t>
  </si>
  <si>
    <t>1 06 04011 02 2100 110</t>
  </si>
  <si>
    <t>Транспортный налог с организаций  (пени по соответствующему платежу)</t>
  </si>
  <si>
    <t xml:space="preserve">1 11 05025 10 0000 120
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</si>
  <si>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</si>
  <si>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 xml:space="preserve">1 11 05020 00 0000 120
</t>
  </si>
  <si>
    <t xml:space="preserve"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
</t>
  </si>
  <si>
    <t>ШТРАФЫ, САНКЦИИ, ВОЗМЕЩЕНИЕ УЩЕРБА</t>
  </si>
  <si>
    <t>1 16 00000 00 0000 000</t>
  </si>
  <si>
    <t xml:space="preserve">1 16 33000 00 0000 140
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</si>
  <si>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</si>
  <si>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1 16 33050 10 6000 140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</si>
  <si>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</si>
  <si>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</si>
  <si>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</si>
  <si>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 xml:space="preserve">2 19 60010 10 0000 151
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</si>
  <si>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</si>
  <si>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2 19 00000 10 0000 151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</si>
  <si>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</si>
  <si>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Субвенции бюджетам на осуществление первичного воинского учета на территориях, где отсутствуют военные комиссариаты</t>
  </si>
  <si>
    <r>
      <t>от</t>
    </r>
    <r>
      <rPr>
        <u/>
        <sz val="12"/>
        <rFont val="Times New Roman"/>
        <family val="1"/>
        <charset val="204"/>
      </rPr>
      <t xml:space="preserve"> 09.11.2018 № 2585</t>
    </r>
  </si>
</sst>
</file>

<file path=xl/styles.xml><?xml version="1.0" encoding="utf-8"?>
<styleSheet xmlns="http://schemas.openxmlformats.org/spreadsheetml/2006/main">
  <numFmts count="1">
    <numFmt numFmtId="164" formatCode="#,##0.0"/>
  </numFmts>
  <fonts count="33">
    <font>
      <sz val="10"/>
      <name val="Arial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sz val="10"/>
      <name val="Arial"/>
      <family val="2"/>
      <charset val="204"/>
    </font>
    <font>
      <sz val="13"/>
      <name val="Arial"/>
      <family val="2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7"/>
      <name val="Arial Cyr"/>
      <charset val="204"/>
    </font>
    <font>
      <b/>
      <sz val="9"/>
      <name val="Times New Roman"/>
      <family val="1"/>
    </font>
    <font>
      <b/>
      <sz val="10"/>
      <name val="Times New Roman"/>
      <family val="1"/>
    </font>
    <font>
      <sz val="9"/>
      <name val="Arial Cyr"/>
      <charset val="204"/>
    </font>
    <font>
      <i/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i/>
      <sz val="10"/>
      <name val="Arial Cyr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  <font>
      <i/>
      <sz val="9"/>
      <name val="Times New Roman"/>
      <family val="1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b/>
      <i/>
      <sz val="10"/>
      <name val="Times New Roman"/>
      <family val="1"/>
      <charset val="204"/>
    </font>
    <font>
      <u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8" fillId="0" borderId="0"/>
  </cellStyleXfs>
  <cellXfs count="97">
    <xf numFmtId="0" fontId="0" fillId="0" borderId="0" xfId="0"/>
    <xf numFmtId="0" fontId="1" fillId="0" borderId="0" xfId="1"/>
    <xf numFmtId="0" fontId="2" fillId="0" borderId="0" xfId="1" applyFont="1" applyFill="1" applyAlignment="1"/>
    <xf numFmtId="0" fontId="4" fillId="0" borderId="0" xfId="0" applyFont="1" applyAlignment="1"/>
    <xf numFmtId="0" fontId="5" fillId="0" borderId="0" xfId="1" applyFont="1"/>
    <xf numFmtId="0" fontId="7" fillId="0" borderId="0" xfId="1" applyFont="1"/>
    <xf numFmtId="0" fontId="8" fillId="0" borderId="0" xfId="1" applyFont="1" applyBorder="1"/>
    <xf numFmtId="0" fontId="8" fillId="0" borderId="0" xfId="1" applyFont="1" applyFill="1" applyBorder="1"/>
    <xf numFmtId="0" fontId="1" fillId="0" borderId="2" xfId="1" applyBorder="1"/>
    <xf numFmtId="3" fontId="10" fillId="0" borderId="2" xfId="3" applyNumberFormat="1" applyFont="1" applyFill="1" applyBorder="1" applyAlignment="1">
      <alignment horizontal="center" vertical="center" wrapText="1"/>
    </xf>
    <xf numFmtId="3" fontId="10" fillId="2" borderId="2" xfId="3" applyNumberFormat="1" applyFont="1" applyFill="1" applyBorder="1" applyAlignment="1">
      <alignment horizontal="center" vertical="center" wrapText="1"/>
    </xf>
    <xf numFmtId="0" fontId="1" fillId="0" borderId="2" xfId="1" applyFill="1" applyBorder="1"/>
    <xf numFmtId="0" fontId="1" fillId="0" borderId="0" xfId="1" applyFill="1"/>
    <xf numFmtId="3" fontId="10" fillId="0" borderId="7" xfId="1" applyNumberFormat="1" applyFont="1" applyFill="1" applyBorder="1" applyAlignment="1">
      <alignment horizontal="center" vertical="center" wrapText="1"/>
    </xf>
    <xf numFmtId="3" fontId="10" fillId="2" borderId="7" xfId="1" applyNumberFormat="1" applyFont="1" applyFill="1" applyBorder="1" applyAlignment="1">
      <alignment horizontal="center" vertical="center" wrapText="1"/>
    </xf>
    <xf numFmtId="0" fontId="11" fillId="0" borderId="0" xfId="1" applyFont="1" applyFill="1"/>
    <xf numFmtId="3" fontId="12" fillId="0" borderId="2" xfId="1" applyNumberFormat="1" applyFont="1" applyBorder="1" applyAlignment="1">
      <alignment horizontal="left" vertical="top"/>
    </xf>
    <xf numFmtId="0" fontId="13" fillId="0" borderId="2" xfId="0" applyFont="1" applyBorder="1" applyAlignment="1">
      <alignment vertical="top" wrapText="1"/>
    </xf>
    <xf numFmtId="164" fontId="13" fillId="0" borderId="2" xfId="1" applyNumberFormat="1" applyFont="1" applyFill="1" applyBorder="1" applyAlignment="1">
      <alignment vertical="top"/>
    </xf>
    <xf numFmtId="0" fontId="11" fillId="0" borderId="0" xfId="1" applyFont="1"/>
    <xf numFmtId="0" fontId="12" fillId="0" borderId="2" xfId="1" applyFont="1" applyBorder="1" applyAlignment="1">
      <alignment horizontal="left" vertical="top"/>
    </xf>
    <xf numFmtId="0" fontId="13" fillId="0" borderId="2" xfId="0" applyFont="1" applyBorder="1" applyAlignment="1">
      <alignment horizontal="left" vertical="top" wrapText="1"/>
    </xf>
    <xf numFmtId="0" fontId="14" fillId="0" borderId="0" xfId="1" applyFont="1"/>
    <xf numFmtId="3" fontId="15" fillId="0" borderId="2" xfId="1" applyNumberFormat="1" applyFont="1" applyBorder="1" applyAlignment="1">
      <alignment horizontal="left" vertical="top"/>
    </xf>
    <xf numFmtId="0" fontId="16" fillId="0" borderId="2" xfId="0" applyFont="1" applyBorder="1" applyAlignment="1">
      <alignment vertical="top" wrapText="1"/>
    </xf>
    <xf numFmtId="164" fontId="16" fillId="0" borderId="2" xfId="1" applyNumberFormat="1" applyFont="1" applyFill="1" applyBorder="1" applyAlignment="1">
      <alignment vertical="top"/>
    </xf>
    <xf numFmtId="3" fontId="17" fillId="0" borderId="2" xfId="1" applyNumberFormat="1" applyFont="1" applyBorder="1" applyAlignment="1">
      <alignment horizontal="left" vertical="top"/>
    </xf>
    <xf numFmtId="0" fontId="18" fillId="0" borderId="2" xfId="0" applyFont="1" applyBorder="1" applyAlignment="1">
      <alignment vertical="top" wrapText="1"/>
    </xf>
    <xf numFmtId="164" fontId="18" fillId="0" borderId="2" xfId="1" applyNumberFormat="1" applyFont="1" applyFill="1" applyBorder="1" applyAlignment="1">
      <alignment vertical="top"/>
    </xf>
    <xf numFmtId="164" fontId="19" fillId="0" borderId="2" xfId="1" applyNumberFormat="1" applyFont="1" applyFill="1" applyBorder="1" applyAlignment="1">
      <alignment vertical="top"/>
    </xf>
    <xf numFmtId="0" fontId="20" fillId="0" borderId="0" xfId="1" applyFont="1"/>
    <xf numFmtId="0" fontId="5" fillId="0" borderId="2" xfId="0" applyFont="1" applyBorder="1" applyAlignment="1">
      <alignment vertical="top" wrapText="1"/>
    </xf>
    <xf numFmtId="164" fontId="5" fillId="0" borderId="2" xfId="1" applyNumberFormat="1" applyFont="1" applyFill="1" applyBorder="1" applyAlignment="1">
      <alignment vertical="top"/>
    </xf>
    <xf numFmtId="0" fontId="1" fillId="0" borderId="0" xfId="1" applyFont="1"/>
    <xf numFmtId="3" fontId="12" fillId="0" borderId="2" xfId="1" applyNumberFormat="1" applyFont="1" applyFill="1" applyBorder="1" applyAlignment="1">
      <alignment horizontal="left" vertical="top"/>
    </xf>
    <xf numFmtId="0" fontId="13" fillId="0" borderId="2" xfId="0" applyFont="1" applyFill="1" applyBorder="1" applyAlignment="1">
      <alignment horizontal="left" vertical="top" wrapText="1"/>
    </xf>
    <xf numFmtId="0" fontId="22" fillId="0" borderId="0" xfId="1" applyFont="1"/>
    <xf numFmtId="0" fontId="13" fillId="0" borderId="2" xfId="0" applyFont="1" applyFill="1" applyBorder="1" applyAlignment="1">
      <alignment vertical="top" wrapText="1"/>
    </xf>
    <xf numFmtId="3" fontId="17" fillId="0" borderId="2" xfId="1" applyNumberFormat="1" applyFont="1" applyFill="1" applyBorder="1" applyAlignment="1">
      <alignment horizontal="left" vertical="top"/>
    </xf>
    <xf numFmtId="0" fontId="18" fillId="0" borderId="2" xfId="0" applyFont="1" applyFill="1" applyBorder="1" applyAlignment="1">
      <alignment vertical="top" wrapText="1"/>
    </xf>
    <xf numFmtId="3" fontId="23" fillId="0" borderId="2" xfId="1" applyNumberFormat="1" applyFont="1" applyBorder="1" applyAlignment="1">
      <alignment horizontal="left" vertical="top"/>
    </xf>
    <xf numFmtId="0" fontId="19" fillId="0" borderId="2" xfId="0" applyFont="1" applyBorder="1" applyAlignment="1">
      <alignment vertical="top" wrapText="1"/>
    </xf>
    <xf numFmtId="0" fontId="19" fillId="0" borderId="2" xfId="0" applyFont="1" applyFill="1" applyBorder="1" applyAlignment="1">
      <alignment vertical="top" wrapText="1"/>
    </xf>
    <xf numFmtId="3" fontId="24" fillId="0" borderId="2" xfId="1" applyNumberFormat="1" applyFont="1" applyBorder="1" applyAlignment="1">
      <alignment horizontal="left" vertical="top"/>
    </xf>
    <xf numFmtId="0" fontId="25" fillId="0" borderId="2" xfId="0" applyFont="1" applyBorder="1" applyAlignment="1">
      <alignment vertical="top" wrapText="1"/>
    </xf>
    <xf numFmtId="164" fontId="25" fillId="0" borderId="2" xfId="1" applyNumberFormat="1" applyFont="1" applyFill="1" applyBorder="1" applyAlignment="1">
      <alignment vertical="top"/>
    </xf>
    <xf numFmtId="0" fontId="18" fillId="0" borderId="2" xfId="0" applyFont="1" applyFill="1" applyBorder="1" applyAlignment="1">
      <alignment horizontal="left" vertical="top" wrapText="1"/>
    </xf>
    <xf numFmtId="3" fontId="12" fillId="0" borderId="2" xfId="1" applyNumberFormat="1" applyFont="1" applyBorder="1" applyAlignment="1">
      <alignment vertical="top"/>
    </xf>
    <xf numFmtId="0" fontId="17" fillId="0" borderId="2" xfId="1" applyFont="1" applyBorder="1" applyAlignment="1">
      <alignment horizontal="left" vertical="top"/>
    </xf>
    <xf numFmtId="0" fontId="15" fillId="0" borderId="2" xfId="1" applyFont="1" applyBorder="1" applyAlignment="1">
      <alignment horizontal="left" vertical="top"/>
    </xf>
    <xf numFmtId="0" fontId="25" fillId="0" borderId="2" xfId="0" applyFont="1" applyFill="1" applyBorder="1" applyAlignment="1">
      <alignment vertical="top" wrapText="1"/>
    </xf>
    <xf numFmtId="0" fontId="18" fillId="0" borderId="2" xfId="0" applyFont="1" applyBorder="1" applyAlignment="1">
      <alignment horizontal="left" vertical="top" wrapText="1"/>
    </xf>
    <xf numFmtId="0" fontId="23" fillId="0" borderId="2" xfId="1" applyFont="1" applyBorder="1" applyAlignment="1">
      <alignment horizontal="left" vertical="top"/>
    </xf>
    <xf numFmtId="0" fontId="24" fillId="0" borderId="2" xfId="1" applyFont="1" applyBorder="1" applyAlignment="1">
      <alignment horizontal="left" vertical="top"/>
    </xf>
    <xf numFmtId="0" fontId="25" fillId="0" borderId="2" xfId="0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 wrapText="1"/>
    </xf>
    <xf numFmtId="0" fontId="21" fillId="0" borderId="2" xfId="1" applyFont="1" applyBorder="1" applyAlignment="1">
      <alignment horizontal="left" vertical="top"/>
    </xf>
    <xf numFmtId="0" fontId="5" fillId="0" borderId="2" xfId="0" applyFont="1" applyBorder="1" applyAlignment="1">
      <alignment horizontal="left" vertical="top" wrapText="1"/>
    </xf>
    <xf numFmtId="0" fontId="13" fillId="0" borderId="2" xfId="0" applyFont="1" applyBorder="1" applyAlignment="1">
      <alignment wrapText="1"/>
    </xf>
    <xf numFmtId="164" fontId="13" fillId="0" borderId="2" xfId="1" applyNumberFormat="1" applyFont="1" applyFill="1" applyBorder="1" applyAlignment="1"/>
    <xf numFmtId="0" fontId="1" fillId="2" borderId="0" xfId="1" applyFill="1"/>
    <xf numFmtId="164" fontId="13" fillId="3" borderId="2" xfId="1" applyNumberFormat="1" applyFont="1" applyFill="1" applyBorder="1" applyAlignment="1">
      <alignment vertical="top"/>
    </xf>
    <xf numFmtId="164" fontId="16" fillId="3" borderId="2" xfId="1" applyNumberFormat="1" applyFont="1" applyFill="1" applyBorder="1" applyAlignment="1">
      <alignment vertical="top"/>
    </xf>
    <xf numFmtId="164" fontId="18" fillId="3" borderId="2" xfId="1" applyNumberFormat="1" applyFont="1" applyFill="1" applyBorder="1" applyAlignment="1">
      <alignment vertical="top"/>
    </xf>
    <xf numFmtId="164" fontId="5" fillId="3" borderId="2" xfId="1" applyNumberFormat="1" applyFont="1" applyFill="1" applyBorder="1" applyAlignment="1">
      <alignment vertical="top"/>
    </xf>
    <xf numFmtId="164" fontId="19" fillId="3" borderId="2" xfId="1" applyNumberFormat="1" applyFont="1" applyFill="1" applyBorder="1" applyAlignment="1">
      <alignment vertical="top"/>
    </xf>
    <xf numFmtId="164" fontId="25" fillId="3" borderId="2" xfId="1" applyNumberFormat="1" applyFont="1" applyFill="1" applyBorder="1" applyAlignment="1">
      <alignment vertical="top"/>
    </xf>
    <xf numFmtId="164" fontId="13" fillId="3" borderId="2" xfId="1" applyNumberFormat="1" applyFont="1" applyFill="1" applyBorder="1" applyAlignment="1"/>
    <xf numFmtId="3" fontId="12" fillId="0" borderId="2" xfId="1" applyNumberFormat="1" applyFont="1" applyBorder="1" applyAlignment="1">
      <alignment horizontal="left" vertical="top" wrapText="1"/>
    </xf>
    <xf numFmtId="3" fontId="21" fillId="0" borderId="2" xfId="1" applyNumberFormat="1" applyFont="1" applyBorder="1" applyAlignment="1">
      <alignment horizontal="left" vertical="top" wrapText="1"/>
    </xf>
    <xf numFmtId="3" fontId="17" fillId="0" borderId="2" xfId="1" applyNumberFormat="1" applyFont="1" applyBorder="1" applyAlignment="1">
      <alignment horizontal="left" vertical="top" wrapText="1"/>
    </xf>
    <xf numFmtId="3" fontId="24" fillId="0" borderId="2" xfId="1" applyNumberFormat="1" applyFont="1" applyBorder="1" applyAlignment="1">
      <alignment horizontal="left" vertical="top" wrapText="1"/>
    </xf>
    <xf numFmtId="3" fontId="15" fillId="0" borderId="2" xfId="1" applyNumberFormat="1" applyFont="1" applyBorder="1" applyAlignment="1">
      <alignment horizontal="left" vertical="top" wrapText="1"/>
    </xf>
    <xf numFmtId="0" fontId="15" fillId="0" borderId="2" xfId="1" applyFont="1" applyBorder="1" applyAlignment="1">
      <alignment horizontal="left" vertical="top" wrapText="1"/>
    </xf>
    <xf numFmtId="0" fontId="16" fillId="0" borderId="2" xfId="0" applyFont="1" applyFill="1" applyBorder="1" applyAlignment="1">
      <alignment vertical="top" wrapText="1"/>
    </xf>
    <xf numFmtId="3" fontId="24" fillId="0" borderId="2" xfId="1" applyNumberFormat="1" applyFont="1" applyFill="1" applyBorder="1" applyAlignment="1">
      <alignment horizontal="left" vertical="top" wrapText="1"/>
    </xf>
    <xf numFmtId="0" fontId="21" fillId="0" borderId="2" xfId="1" applyFont="1" applyBorder="1" applyAlignment="1">
      <alignment horizontal="left" vertical="top" wrapText="1"/>
    </xf>
    <xf numFmtId="3" fontId="24" fillId="0" borderId="2" xfId="1" applyNumberFormat="1" applyFont="1" applyFill="1" applyBorder="1" applyAlignment="1">
      <alignment horizontal="left" vertical="top"/>
    </xf>
    <xf numFmtId="164" fontId="31" fillId="0" borderId="2" xfId="1" applyNumberFormat="1" applyFont="1" applyFill="1" applyBorder="1" applyAlignment="1">
      <alignment vertical="top"/>
    </xf>
    <xf numFmtId="164" fontId="31" fillId="3" borderId="2" xfId="1" applyNumberFormat="1" applyFont="1" applyFill="1" applyBorder="1" applyAlignment="1">
      <alignment vertical="top"/>
    </xf>
    <xf numFmtId="0" fontId="24" fillId="0" borderId="2" xfId="1" applyFont="1" applyBorder="1" applyAlignment="1">
      <alignment horizontal="left" vertical="top" wrapText="1"/>
    </xf>
    <xf numFmtId="3" fontId="15" fillId="0" borderId="2" xfId="1" applyNumberFormat="1" applyFont="1" applyFill="1" applyBorder="1" applyAlignment="1">
      <alignment horizontal="left" vertical="top" wrapText="1"/>
    </xf>
    <xf numFmtId="0" fontId="25" fillId="0" borderId="0" xfId="0" applyFont="1" applyAlignment="1">
      <alignment vertical="top" wrapText="1"/>
    </xf>
    <xf numFmtId="0" fontId="6" fillId="0" borderId="0" xfId="2" applyFont="1" applyAlignment="1">
      <alignment horizontal="center" wrapText="1"/>
    </xf>
    <xf numFmtId="0" fontId="29" fillId="0" borderId="0" xfId="1" applyFont="1" applyFill="1" applyAlignment="1">
      <alignment horizontal="left"/>
    </xf>
    <xf numFmtId="0" fontId="30" fillId="0" borderId="0" xfId="0" applyFont="1" applyAlignment="1"/>
    <xf numFmtId="0" fontId="29" fillId="0" borderId="0" xfId="1" applyFont="1" applyFill="1" applyAlignment="1"/>
    <xf numFmtId="0" fontId="29" fillId="0" borderId="0" xfId="1" applyFont="1" applyFill="1" applyAlignment="1">
      <alignment horizontal="left" wrapText="1"/>
    </xf>
    <xf numFmtId="0" fontId="30" fillId="0" borderId="0" xfId="0" applyFont="1" applyAlignment="1">
      <alignment horizontal="left" wrapText="1"/>
    </xf>
    <xf numFmtId="0" fontId="5" fillId="0" borderId="1" xfId="1" applyFont="1" applyFill="1" applyBorder="1" applyAlignment="1">
      <alignment horizontal="right"/>
    </xf>
    <xf numFmtId="0" fontId="9" fillId="0" borderId="1" xfId="0" applyFont="1" applyBorder="1" applyAlignment="1">
      <alignment horizontal="right"/>
    </xf>
    <xf numFmtId="3" fontId="10" fillId="0" borderId="2" xfId="1" applyNumberFormat="1" applyFont="1" applyFill="1" applyBorder="1" applyAlignment="1">
      <alignment horizontal="center" vertical="center" wrapText="1"/>
    </xf>
    <xf numFmtId="3" fontId="10" fillId="0" borderId="3" xfId="3" applyNumberFormat="1" applyFont="1" applyFill="1" applyBorder="1" applyAlignment="1">
      <alignment horizontal="center" vertical="center" wrapText="1"/>
    </xf>
    <xf numFmtId="3" fontId="10" fillId="0" borderId="4" xfId="3" applyNumberFormat="1" applyFont="1" applyFill="1" applyBorder="1" applyAlignment="1">
      <alignment horizontal="center" vertical="center" wrapText="1"/>
    </xf>
    <xf numFmtId="3" fontId="10" fillId="0" borderId="5" xfId="3" applyNumberFormat="1" applyFont="1" applyFill="1" applyBorder="1" applyAlignment="1">
      <alignment horizontal="center" vertical="center" wrapText="1"/>
    </xf>
    <xf numFmtId="3" fontId="10" fillId="0" borderId="6" xfId="3" applyNumberFormat="1" applyFont="1" applyFill="1" applyBorder="1" applyAlignment="1">
      <alignment horizontal="center" vertical="center" wrapText="1"/>
    </xf>
    <xf numFmtId="3" fontId="10" fillId="0" borderId="7" xfId="3" applyNumberFormat="1" applyFont="1" applyFill="1" applyBorder="1" applyAlignment="1">
      <alignment horizontal="center" vertical="center" wrapText="1"/>
    </xf>
  </cellXfs>
  <cellStyles count="18">
    <cellStyle name="Normal" xfId="4"/>
    <cellStyle name="Обычный" xfId="0" builtinId="0"/>
    <cellStyle name="Обычный 10" xfId="5"/>
    <cellStyle name="Обычный 11" xfId="6"/>
    <cellStyle name="Обычный 12" xfId="7"/>
    <cellStyle name="Обычный 13" xfId="8"/>
    <cellStyle name="Обычный 14" xfId="17"/>
    <cellStyle name="Обычный 2" xfId="9"/>
    <cellStyle name="Обычный 3" xfId="10"/>
    <cellStyle name="Обычный 4" xfId="11"/>
    <cellStyle name="Обычный 5" xfId="12"/>
    <cellStyle name="Обычный 6" xfId="13"/>
    <cellStyle name="Обычный 7" xfId="14"/>
    <cellStyle name="Обычный 8" xfId="15"/>
    <cellStyle name="Обычный 9" xfId="16"/>
    <cellStyle name="Обычный_Исп9м-в2005г." xfId="3"/>
    <cellStyle name="Обычный_Книга3" xfId="2"/>
    <cellStyle name="Обычный_Покварталь.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89"/>
  <sheetViews>
    <sheetView tabSelected="1" zoomScale="74" zoomScaleNormal="74" zoomScaleSheetLayoutView="100" workbookViewId="0">
      <pane xSplit="2" ySplit="11" topLeftCell="C12" activePane="bottomRight" state="frozen"/>
      <selection pane="topRight" activeCell="C1" sqref="C1"/>
      <selection pane="bottomLeft" activeCell="A10" sqref="A10"/>
      <selection pane="bottomRight" activeCell="A11" sqref="A11:XFD12"/>
    </sheetView>
  </sheetViews>
  <sheetFormatPr defaultColWidth="9.08984375" defaultRowHeight="12.5"/>
  <cols>
    <col min="1" max="1" width="18.81640625" style="1" customWidth="1"/>
    <col min="2" max="2" width="67.54296875" style="1" customWidth="1"/>
    <col min="3" max="3" width="11.1796875" style="12" customWidth="1"/>
    <col min="4" max="4" width="11.08984375" style="12" customWidth="1"/>
    <col min="5" max="5" width="11" style="60" hidden="1" customWidth="1"/>
    <col min="6" max="6" width="11" style="12" customWidth="1"/>
    <col min="7" max="7" width="11.6328125" style="60" hidden="1" customWidth="1"/>
    <col min="8" max="8" width="10.81640625" style="12" customWidth="1"/>
    <col min="9" max="9" width="10.54296875" style="1" hidden="1" customWidth="1"/>
    <col min="10" max="10" width="10.90625" style="1" customWidth="1"/>
    <col min="11" max="16384" width="9.08984375" style="1"/>
  </cols>
  <sheetData>
    <row r="1" spans="1:10" ht="15.5">
      <c r="C1" s="84" t="s">
        <v>0</v>
      </c>
      <c r="D1" s="85"/>
      <c r="E1" s="85"/>
      <c r="F1" s="85"/>
      <c r="G1" s="85"/>
      <c r="H1" s="85"/>
      <c r="I1" s="85"/>
      <c r="J1" s="85"/>
    </row>
    <row r="2" spans="1:10" ht="15.5">
      <c r="C2" s="84" t="s">
        <v>1</v>
      </c>
      <c r="D2" s="85"/>
      <c r="E2" s="85"/>
      <c r="F2" s="85"/>
      <c r="G2" s="85"/>
      <c r="H2" s="85"/>
      <c r="I2" s="85"/>
      <c r="J2" s="85"/>
    </row>
    <row r="3" spans="1:10" ht="15.5">
      <c r="C3" s="84" t="s">
        <v>2</v>
      </c>
      <c r="D3" s="85"/>
      <c r="E3" s="85"/>
      <c r="F3" s="85"/>
      <c r="G3" s="85"/>
      <c r="H3" s="85"/>
      <c r="I3" s="85"/>
      <c r="J3" s="85"/>
    </row>
    <row r="4" spans="1:10" ht="15.5">
      <c r="C4" s="86" t="s">
        <v>168</v>
      </c>
      <c r="D4" s="85"/>
      <c r="E4" s="85"/>
      <c r="F4" s="85"/>
      <c r="G4" s="85"/>
      <c r="H4" s="85"/>
      <c r="I4" s="85"/>
      <c r="J4" s="85"/>
    </row>
    <row r="5" spans="1:10" ht="16.5">
      <c r="C5" s="2"/>
      <c r="D5" s="3"/>
      <c r="E5" s="3"/>
      <c r="F5" s="3"/>
      <c r="G5" s="3"/>
      <c r="H5" s="3"/>
      <c r="I5" s="3"/>
      <c r="J5" s="3"/>
    </row>
    <row r="6" spans="1:10" ht="15.75" customHeight="1">
      <c r="A6" s="4"/>
      <c r="B6" s="4"/>
      <c r="C6" s="87" t="s">
        <v>3</v>
      </c>
      <c r="D6" s="88"/>
      <c r="E6" s="88"/>
      <c r="F6" s="88"/>
      <c r="G6" s="88"/>
      <c r="H6" s="88"/>
      <c r="I6" s="88"/>
      <c r="J6" s="88"/>
    </row>
    <row r="7" spans="1:10" s="5" customFormat="1" ht="45" customHeight="1">
      <c r="A7" s="83" t="s">
        <v>146</v>
      </c>
      <c r="B7" s="83"/>
      <c r="C7" s="83"/>
      <c r="D7" s="83"/>
      <c r="E7" s="83"/>
      <c r="F7" s="83"/>
      <c r="G7" s="83"/>
      <c r="H7" s="83"/>
      <c r="I7" s="83"/>
      <c r="J7" s="83"/>
    </row>
    <row r="8" spans="1:10" ht="12.75" customHeight="1">
      <c r="A8" s="6"/>
      <c r="B8" s="6"/>
      <c r="C8" s="7"/>
      <c r="D8" s="89" t="s">
        <v>88</v>
      </c>
      <c r="E8" s="90"/>
      <c r="F8" s="90"/>
      <c r="G8" s="90"/>
      <c r="H8" s="90"/>
      <c r="I8" s="90"/>
      <c r="J8" s="90"/>
    </row>
    <row r="9" spans="1:10" ht="12.75" customHeight="1">
      <c r="A9" s="91" t="s">
        <v>4</v>
      </c>
      <c r="B9" s="91" t="s">
        <v>5</v>
      </c>
      <c r="C9" s="92" t="s">
        <v>90</v>
      </c>
      <c r="D9" s="93"/>
      <c r="E9" s="93"/>
      <c r="F9" s="93"/>
      <c r="G9" s="93"/>
      <c r="H9" s="94"/>
      <c r="I9" s="8"/>
      <c r="J9" s="95" t="s">
        <v>6</v>
      </c>
    </row>
    <row r="10" spans="1:10" s="12" customFormat="1" ht="57.65" customHeight="1">
      <c r="A10" s="91"/>
      <c r="B10" s="91"/>
      <c r="C10" s="9" t="s">
        <v>7</v>
      </c>
      <c r="D10" s="9" t="s">
        <v>8</v>
      </c>
      <c r="E10" s="10"/>
      <c r="F10" s="9" t="s">
        <v>9</v>
      </c>
      <c r="G10" s="10" t="s">
        <v>10</v>
      </c>
      <c r="H10" s="9" t="s">
        <v>89</v>
      </c>
      <c r="I10" s="11"/>
      <c r="J10" s="96"/>
    </row>
    <row r="11" spans="1:10" s="15" customFormat="1" ht="10.5">
      <c r="A11" s="13">
        <v>1</v>
      </c>
      <c r="B11" s="13">
        <v>2</v>
      </c>
      <c r="C11" s="13">
        <v>3</v>
      </c>
      <c r="D11" s="13">
        <v>4</v>
      </c>
      <c r="E11" s="14"/>
      <c r="F11" s="13">
        <v>5</v>
      </c>
      <c r="G11" s="14"/>
      <c r="H11" s="13">
        <v>6</v>
      </c>
      <c r="J11" s="13">
        <v>7</v>
      </c>
    </row>
    <row r="12" spans="1:10" s="19" customFormat="1" ht="13">
      <c r="A12" s="16" t="s">
        <v>11</v>
      </c>
      <c r="B12" s="17" t="s">
        <v>12</v>
      </c>
      <c r="C12" s="18">
        <f>C13+C31+C52+C66+C62+C21</f>
        <v>19308</v>
      </c>
      <c r="D12" s="18">
        <f>D13+D31+D52+D66+D62+D21</f>
        <v>19308</v>
      </c>
      <c r="E12" s="18" t="e">
        <f>E13+E31+E52+E66+E62+E21</f>
        <v>#REF!</v>
      </c>
      <c r="F12" s="18">
        <f>F13+F31+F52+F66+F62+F21+F27+F70</f>
        <v>36637.69999999999</v>
      </c>
      <c r="G12" s="61">
        <f>F12-D12</f>
        <v>17329.69999999999</v>
      </c>
      <c r="H12" s="18">
        <f>F12/D12*100</f>
        <v>189.75398798425519</v>
      </c>
      <c r="I12" s="18" t="e">
        <f>I13+#REF!+I31+#REF!+#REF!+I52+#REF!+I66+#REF!+#REF!+#REF!+I62+I21</f>
        <v>#REF!</v>
      </c>
      <c r="J12" s="18">
        <f>J13+J31+J52+J66+J62+J21+J27+J70</f>
        <v>46333</v>
      </c>
    </row>
    <row r="13" spans="1:10" s="19" customFormat="1" ht="13">
      <c r="A13" s="20" t="s">
        <v>13</v>
      </c>
      <c r="B13" s="21" t="s">
        <v>14</v>
      </c>
      <c r="C13" s="18">
        <f>C14</f>
        <v>17000</v>
      </c>
      <c r="D13" s="18">
        <f>D14</f>
        <v>17000</v>
      </c>
      <c r="E13" s="61">
        <f t="shared" ref="E13:E42" si="0">D13-C13</f>
        <v>0</v>
      </c>
      <c r="F13" s="18">
        <f>F14</f>
        <v>33653.5</v>
      </c>
      <c r="G13" s="61">
        <f t="shared" ref="G13:G42" si="1">F13-D13</f>
        <v>16653.5</v>
      </c>
      <c r="H13" s="18">
        <f>F13/D13*100</f>
        <v>197.96176470588236</v>
      </c>
      <c r="I13" s="18" t="e">
        <f>I14</f>
        <v>#REF!</v>
      </c>
      <c r="J13" s="18">
        <f>J14</f>
        <v>42053.5</v>
      </c>
    </row>
    <row r="14" spans="1:10" s="22" customFormat="1" ht="13">
      <c r="A14" s="16" t="s">
        <v>15</v>
      </c>
      <c r="B14" s="17" t="s">
        <v>16</v>
      </c>
      <c r="C14" s="18">
        <f>C15+C19</f>
        <v>17000</v>
      </c>
      <c r="D14" s="18">
        <f>D15+D19</f>
        <v>17000</v>
      </c>
      <c r="E14" s="18">
        <f>E15+E19</f>
        <v>0</v>
      </c>
      <c r="F14" s="18">
        <f>F15+F19</f>
        <v>33653.5</v>
      </c>
      <c r="G14" s="61">
        <f t="shared" si="1"/>
        <v>16653.5</v>
      </c>
      <c r="H14" s="18">
        <f>F14/D14*100</f>
        <v>197.96176470588236</v>
      </c>
      <c r="I14" s="18" t="e">
        <f>I16+#REF!+#REF!+#REF!</f>
        <v>#REF!</v>
      </c>
      <c r="J14" s="18">
        <f>J15+J19</f>
        <v>42053.5</v>
      </c>
    </row>
    <row r="15" spans="1:10" s="22" customFormat="1" ht="54.65" customHeight="1">
      <c r="A15" s="23" t="s">
        <v>17</v>
      </c>
      <c r="B15" s="24" t="s">
        <v>18</v>
      </c>
      <c r="C15" s="25">
        <f>SUM(C16:C16)</f>
        <v>17000</v>
      </c>
      <c r="D15" s="25">
        <f>SUM(D16:D16)</f>
        <v>17000</v>
      </c>
      <c r="E15" s="62">
        <f t="shared" si="0"/>
        <v>0</v>
      </c>
      <c r="F15" s="25">
        <f>SUM(F16:F18)</f>
        <v>33653.1</v>
      </c>
      <c r="G15" s="62">
        <f t="shared" si="1"/>
        <v>16653.099999999999</v>
      </c>
      <c r="H15" s="25">
        <f>F15/D15*100</f>
        <v>197.95941176470589</v>
      </c>
      <c r="I15" s="18"/>
      <c r="J15" s="25">
        <f>SUM(J16:J16)</f>
        <v>42053</v>
      </c>
    </row>
    <row r="16" spans="1:10" ht="67.25" customHeight="1">
      <c r="A16" s="26" t="s">
        <v>19</v>
      </c>
      <c r="B16" s="27" t="s">
        <v>20</v>
      </c>
      <c r="C16" s="28">
        <v>17000</v>
      </c>
      <c r="D16" s="28">
        <v>17000</v>
      </c>
      <c r="E16" s="63">
        <f t="shared" si="0"/>
        <v>0</v>
      </c>
      <c r="F16" s="28">
        <v>33636.1</v>
      </c>
      <c r="G16" s="63">
        <f t="shared" si="1"/>
        <v>16636.099999999999</v>
      </c>
      <c r="H16" s="28">
        <f>F16/D16*100</f>
        <v>197.85941176470587</v>
      </c>
      <c r="I16" s="28"/>
      <c r="J16" s="28">
        <v>42053</v>
      </c>
    </row>
    <row r="17" spans="1:10" ht="57" customHeight="1">
      <c r="A17" s="70" t="s">
        <v>136</v>
      </c>
      <c r="B17" s="27" t="s">
        <v>137</v>
      </c>
      <c r="C17" s="28">
        <v>0</v>
      </c>
      <c r="D17" s="28">
        <v>0</v>
      </c>
      <c r="E17" s="63"/>
      <c r="F17" s="28">
        <v>14.6</v>
      </c>
      <c r="G17" s="63"/>
      <c r="H17" s="28"/>
      <c r="I17" s="28"/>
      <c r="J17" s="28">
        <v>0</v>
      </c>
    </row>
    <row r="18" spans="1:10" ht="68.400000000000006" customHeight="1">
      <c r="A18" s="70" t="s">
        <v>138</v>
      </c>
      <c r="B18" s="27" t="s">
        <v>139</v>
      </c>
      <c r="C18" s="28">
        <v>0</v>
      </c>
      <c r="D18" s="28">
        <v>0</v>
      </c>
      <c r="E18" s="63"/>
      <c r="F18" s="28">
        <v>2.4</v>
      </c>
      <c r="G18" s="63"/>
      <c r="H18" s="28"/>
      <c r="I18" s="28"/>
      <c r="J18" s="28">
        <v>0</v>
      </c>
    </row>
    <row r="19" spans="1:10" ht="27.65" customHeight="1">
      <c r="A19" s="23" t="s">
        <v>21</v>
      </c>
      <c r="B19" s="24" t="s">
        <v>22</v>
      </c>
      <c r="C19" s="25">
        <f>SUM(C20:C20)</f>
        <v>0</v>
      </c>
      <c r="D19" s="25">
        <f>SUM(D20:D20)</f>
        <v>0</v>
      </c>
      <c r="E19" s="62">
        <f t="shared" si="0"/>
        <v>0</v>
      </c>
      <c r="F19" s="25">
        <f>SUM(F20:F20)</f>
        <v>0.4</v>
      </c>
      <c r="G19" s="62">
        <f t="shared" si="1"/>
        <v>0.4</v>
      </c>
      <c r="H19" s="25"/>
      <c r="I19" s="28"/>
      <c r="J19" s="25">
        <f>J20</f>
        <v>0.5</v>
      </c>
    </row>
    <row r="20" spans="1:10" ht="57.65" customHeight="1">
      <c r="A20" s="26" t="s">
        <v>23</v>
      </c>
      <c r="B20" s="27" t="s">
        <v>24</v>
      </c>
      <c r="C20" s="28">
        <v>0</v>
      </c>
      <c r="D20" s="28">
        <v>0</v>
      </c>
      <c r="E20" s="63">
        <f t="shared" si="0"/>
        <v>0</v>
      </c>
      <c r="F20" s="28">
        <v>0.4</v>
      </c>
      <c r="G20" s="63">
        <f t="shared" si="1"/>
        <v>0.4</v>
      </c>
      <c r="H20" s="28"/>
      <c r="I20" s="28"/>
      <c r="J20" s="28">
        <v>0.5</v>
      </c>
    </row>
    <row r="21" spans="1:10" s="36" customFormat="1" ht="31.25" customHeight="1">
      <c r="A21" s="34" t="s">
        <v>25</v>
      </c>
      <c r="B21" s="35" t="s">
        <v>26</v>
      </c>
      <c r="C21" s="18">
        <f t="shared" ref="C21:J21" si="2">C22</f>
        <v>598</v>
      </c>
      <c r="D21" s="18">
        <f t="shared" si="2"/>
        <v>598</v>
      </c>
      <c r="E21" s="61">
        <f t="shared" si="0"/>
        <v>0</v>
      </c>
      <c r="F21" s="18">
        <f t="shared" si="2"/>
        <v>666.40000000000009</v>
      </c>
      <c r="G21" s="61">
        <f t="shared" si="1"/>
        <v>68.400000000000091</v>
      </c>
      <c r="H21" s="18">
        <f t="shared" ref="H21:H26" si="3">F21/D21*100</f>
        <v>111.43812709030101</v>
      </c>
      <c r="I21" s="18">
        <f t="shared" si="2"/>
        <v>0</v>
      </c>
      <c r="J21" s="18">
        <f t="shared" si="2"/>
        <v>960.80000000000007</v>
      </c>
    </row>
    <row r="22" spans="1:10" s="36" customFormat="1" ht="27.65" customHeight="1">
      <c r="A22" s="34" t="s">
        <v>27</v>
      </c>
      <c r="B22" s="37" t="s">
        <v>28</v>
      </c>
      <c r="C22" s="18">
        <f>C23+C24+C25+C26</f>
        <v>598</v>
      </c>
      <c r="D22" s="18">
        <f>D23+D24+D25+D26</f>
        <v>598</v>
      </c>
      <c r="E22" s="61">
        <f t="shared" si="0"/>
        <v>0</v>
      </c>
      <c r="F22" s="18">
        <f>F23+F24+F25+F26</f>
        <v>666.40000000000009</v>
      </c>
      <c r="G22" s="61">
        <f t="shared" si="1"/>
        <v>68.400000000000091</v>
      </c>
      <c r="H22" s="18">
        <f t="shared" si="3"/>
        <v>111.43812709030101</v>
      </c>
      <c r="I22" s="18">
        <f>I23+I24+I25+I26</f>
        <v>0</v>
      </c>
      <c r="J22" s="18">
        <f>J23+J24+J25+J26</f>
        <v>960.80000000000007</v>
      </c>
    </row>
    <row r="23" spans="1:10" ht="40.75" customHeight="1">
      <c r="A23" s="38" t="s">
        <v>29</v>
      </c>
      <c r="B23" s="39" t="s">
        <v>30</v>
      </c>
      <c r="C23" s="28">
        <v>225</v>
      </c>
      <c r="D23" s="28">
        <v>225</v>
      </c>
      <c r="E23" s="63">
        <f t="shared" si="0"/>
        <v>0</v>
      </c>
      <c r="F23" s="28">
        <v>290.2</v>
      </c>
      <c r="G23" s="63">
        <f t="shared" si="1"/>
        <v>65.199999999999989</v>
      </c>
      <c r="H23" s="28">
        <f t="shared" si="3"/>
        <v>128.97777777777776</v>
      </c>
      <c r="I23" s="28"/>
      <c r="J23" s="28">
        <v>404</v>
      </c>
    </row>
    <row r="24" spans="1:10" ht="61.75" customHeight="1">
      <c r="A24" s="38" t="s">
        <v>31</v>
      </c>
      <c r="B24" s="39" t="s">
        <v>32</v>
      </c>
      <c r="C24" s="28">
        <v>1</v>
      </c>
      <c r="D24" s="28">
        <v>1</v>
      </c>
      <c r="E24" s="63">
        <f t="shared" si="0"/>
        <v>0</v>
      </c>
      <c r="F24" s="28">
        <v>2.6</v>
      </c>
      <c r="G24" s="63">
        <f t="shared" si="1"/>
        <v>1.6</v>
      </c>
      <c r="H24" s="28">
        <f t="shared" si="3"/>
        <v>260</v>
      </c>
      <c r="I24" s="28"/>
      <c r="J24" s="28">
        <v>4</v>
      </c>
    </row>
    <row r="25" spans="1:10" ht="57.65" customHeight="1">
      <c r="A25" s="38" t="s">
        <v>33</v>
      </c>
      <c r="B25" s="39" t="s">
        <v>34</v>
      </c>
      <c r="C25" s="28">
        <v>403</v>
      </c>
      <c r="D25" s="28">
        <v>403</v>
      </c>
      <c r="E25" s="63">
        <f t="shared" si="0"/>
        <v>0</v>
      </c>
      <c r="F25" s="28">
        <v>438.6</v>
      </c>
      <c r="G25" s="63">
        <f t="shared" si="1"/>
        <v>35.600000000000023</v>
      </c>
      <c r="H25" s="28">
        <f t="shared" si="3"/>
        <v>108.83374689826304</v>
      </c>
      <c r="I25" s="28"/>
      <c r="J25" s="28">
        <v>627.70000000000005</v>
      </c>
    </row>
    <row r="26" spans="1:10" ht="53.4" customHeight="1">
      <c r="A26" s="38" t="s">
        <v>35</v>
      </c>
      <c r="B26" s="39" t="s">
        <v>36</v>
      </c>
      <c r="C26" s="28">
        <v>-31</v>
      </c>
      <c r="D26" s="28">
        <v>-31</v>
      </c>
      <c r="E26" s="63">
        <f t="shared" si="0"/>
        <v>0</v>
      </c>
      <c r="F26" s="28">
        <v>-65</v>
      </c>
      <c r="G26" s="63">
        <f t="shared" si="1"/>
        <v>-34</v>
      </c>
      <c r="H26" s="28">
        <f t="shared" si="3"/>
        <v>209.67741935483869</v>
      </c>
      <c r="I26" s="28"/>
      <c r="J26" s="28">
        <v>-74.900000000000006</v>
      </c>
    </row>
    <row r="27" spans="1:10" ht="13">
      <c r="A27" s="77" t="s">
        <v>144</v>
      </c>
      <c r="B27" s="50" t="s">
        <v>145</v>
      </c>
      <c r="C27" s="45">
        <v>0</v>
      </c>
      <c r="D27" s="45">
        <v>0</v>
      </c>
      <c r="E27" s="63">
        <f t="shared" si="0"/>
        <v>0</v>
      </c>
      <c r="F27" s="45">
        <f>F28</f>
        <v>7.2</v>
      </c>
      <c r="G27" s="63"/>
      <c r="H27" s="28"/>
      <c r="I27" s="28"/>
      <c r="J27" s="45">
        <f>J28</f>
        <v>7.2</v>
      </c>
    </row>
    <row r="28" spans="1:10" ht="12.65" customHeight="1">
      <c r="A28" s="75" t="s">
        <v>140</v>
      </c>
      <c r="B28" s="50" t="s">
        <v>141</v>
      </c>
      <c r="C28" s="45">
        <v>0</v>
      </c>
      <c r="D28" s="45">
        <v>0</v>
      </c>
      <c r="E28" s="66">
        <f t="shared" si="0"/>
        <v>0</v>
      </c>
      <c r="F28" s="45">
        <f>F30</f>
        <v>7.2</v>
      </c>
      <c r="G28" s="66"/>
      <c r="H28" s="45"/>
      <c r="I28" s="45"/>
      <c r="J28" s="45">
        <f>J30</f>
        <v>7.2</v>
      </c>
    </row>
    <row r="29" spans="1:10" ht="12.65" customHeight="1">
      <c r="A29" s="81" t="s">
        <v>147</v>
      </c>
      <c r="B29" s="74" t="s">
        <v>141</v>
      </c>
      <c r="C29" s="32">
        <v>0</v>
      </c>
      <c r="D29" s="32">
        <v>0</v>
      </c>
      <c r="E29" s="66">
        <f t="shared" si="0"/>
        <v>0</v>
      </c>
      <c r="F29" s="25">
        <f>F30</f>
        <v>7.2</v>
      </c>
      <c r="G29" s="66"/>
      <c r="H29" s="45"/>
      <c r="I29" s="45"/>
      <c r="J29" s="25">
        <f>J30</f>
        <v>7.2</v>
      </c>
    </row>
    <row r="30" spans="1:10" ht="26">
      <c r="A30" s="26" t="s">
        <v>147</v>
      </c>
      <c r="B30" s="39" t="s">
        <v>148</v>
      </c>
      <c r="C30" s="29">
        <v>0</v>
      </c>
      <c r="D30" s="29">
        <v>0</v>
      </c>
      <c r="E30" s="65">
        <f t="shared" si="0"/>
        <v>0</v>
      </c>
      <c r="F30" s="32">
        <v>7.2</v>
      </c>
      <c r="G30" s="65">
        <f t="shared" si="1"/>
        <v>7.2</v>
      </c>
      <c r="H30" s="32"/>
      <c r="I30" s="29"/>
      <c r="J30" s="32">
        <v>7.2</v>
      </c>
    </row>
    <row r="31" spans="1:10" s="30" customFormat="1" ht="13">
      <c r="A31" s="16" t="s">
        <v>37</v>
      </c>
      <c r="B31" s="21" t="s">
        <v>38</v>
      </c>
      <c r="C31" s="18">
        <f>C32+C36+C43</f>
        <v>858</v>
      </c>
      <c r="D31" s="18">
        <f>D32+D36+D43</f>
        <v>858</v>
      </c>
      <c r="E31" s="18">
        <f>E36</f>
        <v>0</v>
      </c>
      <c r="F31" s="18">
        <f>F36+F32+F43</f>
        <v>1062.2</v>
      </c>
      <c r="G31" s="61">
        <f t="shared" si="1"/>
        <v>204.20000000000005</v>
      </c>
      <c r="H31" s="18">
        <f t="shared" ref="H31:H38" si="4">F31/D31*100</f>
        <v>123.7995337995338</v>
      </c>
      <c r="I31" s="18" t="e">
        <f>#REF!+#REF!+I36+#REF!</f>
        <v>#REF!</v>
      </c>
      <c r="J31" s="18">
        <f>J36+J32+J43</f>
        <v>1767</v>
      </c>
    </row>
    <row r="32" spans="1:10" s="30" customFormat="1" ht="13">
      <c r="A32" s="68" t="s">
        <v>91</v>
      </c>
      <c r="B32" s="21" t="s">
        <v>92</v>
      </c>
      <c r="C32" s="18">
        <f>C33</f>
        <v>66</v>
      </c>
      <c r="D32" s="18">
        <f>D33</f>
        <v>66</v>
      </c>
      <c r="E32" s="18"/>
      <c r="F32" s="18">
        <f>F33</f>
        <v>93</v>
      </c>
      <c r="G32" s="61"/>
      <c r="H32" s="18">
        <f t="shared" si="4"/>
        <v>140.90909090909091</v>
      </c>
      <c r="I32" s="18"/>
      <c r="J32" s="18">
        <f>J33</f>
        <v>260</v>
      </c>
    </row>
    <row r="33" spans="1:10" s="30" customFormat="1" ht="26">
      <c r="A33" s="69" t="s">
        <v>104</v>
      </c>
      <c r="B33" s="57" t="s">
        <v>105</v>
      </c>
      <c r="C33" s="18">
        <f>C34</f>
        <v>66</v>
      </c>
      <c r="D33" s="18">
        <f>D34</f>
        <v>66</v>
      </c>
      <c r="E33" s="18"/>
      <c r="F33" s="18">
        <f>SUM(F34:F35)</f>
        <v>93</v>
      </c>
      <c r="G33" s="61"/>
      <c r="H33" s="18">
        <f t="shared" si="4"/>
        <v>140.90909090909091</v>
      </c>
      <c r="I33" s="18"/>
      <c r="J33" s="18">
        <f>J34</f>
        <v>260</v>
      </c>
    </row>
    <row r="34" spans="1:10" s="30" customFormat="1" ht="52">
      <c r="A34" s="69" t="s">
        <v>106</v>
      </c>
      <c r="B34" s="57" t="s">
        <v>107</v>
      </c>
      <c r="C34" s="32">
        <v>66</v>
      </c>
      <c r="D34" s="32">
        <v>66</v>
      </c>
      <c r="E34" s="18"/>
      <c r="F34" s="32">
        <v>89.9</v>
      </c>
      <c r="G34" s="61"/>
      <c r="H34" s="32">
        <f t="shared" si="4"/>
        <v>136.21212121212122</v>
      </c>
      <c r="I34" s="18"/>
      <c r="J34" s="32">
        <v>260</v>
      </c>
    </row>
    <row r="35" spans="1:10" s="30" customFormat="1" ht="39">
      <c r="A35" s="69" t="s">
        <v>108</v>
      </c>
      <c r="B35" s="57" t="s">
        <v>109</v>
      </c>
      <c r="C35" s="32">
        <v>0</v>
      </c>
      <c r="D35" s="32">
        <v>0</v>
      </c>
      <c r="E35" s="18"/>
      <c r="F35" s="32">
        <v>3.1</v>
      </c>
      <c r="G35" s="61"/>
      <c r="H35" s="18"/>
      <c r="I35" s="18"/>
      <c r="J35" s="32">
        <v>0</v>
      </c>
    </row>
    <row r="36" spans="1:10" s="36" customFormat="1" ht="13">
      <c r="A36" s="43" t="s">
        <v>39</v>
      </c>
      <c r="B36" s="44" t="s">
        <v>40</v>
      </c>
      <c r="C36" s="45">
        <f>C37+C40</f>
        <v>192</v>
      </c>
      <c r="D36" s="45">
        <f>D37+D40</f>
        <v>192</v>
      </c>
      <c r="E36" s="66">
        <f t="shared" si="0"/>
        <v>0</v>
      </c>
      <c r="F36" s="45">
        <f>F37+F40</f>
        <v>192.1</v>
      </c>
      <c r="G36" s="66">
        <f t="shared" si="1"/>
        <v>9.9999999999994316E-2</v>
      </c>
      <c r="H36" s="45">
        <f t="shared" si="4"/>
        <v>100.05208333333333</v>
      </c>
      <c r="I36" s="45">
        <f>I38+I41</f>
        <v>0</v>
      </c>
      <c r="J36" s="45">
        <f>J37+J40</f>
        <v>470</v>
      </c>
    </row>
    <row r="37" spans="1:10" s="30" customFormat="1" ht="13">
      <c r="A37" s="40" t="s">
        <v>41</v>
      </c>
      <c r="B37" s="42" t="s">
        <v>42</v>
      </c>
      <c r="C37" s="25">
        <f>SUM(C38:C38)</f>
        <v>54</v>
      </c>
      <c r="D37" s="25">
        <f>SUM(D38:D38)</f>
        <v>54</v>
      </c>
      <c r="E37" s="62">
        <f t="shared" si="0"/>
        <v>0</v>
      </c>
      <c r="F37" s="25">
        <f>SUM(F38:F39)</f>
        <v>55.400000000000006</v>
      </c>
      <c r="G37" s="62">
        <f t="shared" si="1"/>
        <v>1.4000000000000057</v>
      </c>
      <c r="H37" s="25">
        <f t="shared" si="4"/>
        <v>102.59259259259261</v>
      </c>
      <c r="I37" s="25"/>
      <c r="J37" s="25">
        <f>SUM(J38:J38)</f>
        <v>70</v>
      </c>
    </row>
    <row r="38" spans="1:10" ht="26">
      <c r="A38" s="26" t="s">
        <v>43</v>
      </c>
      <c r="B38" s="39" t="s">
        <v>44</v>
      </c>
      <c r="C38" s="28">
        <v>54</v>
      </c>
      <c r="D38" s="28">
        <v>54</v>
      </c>
      <c r="E38" s="63">
        <f t="shared" si="0"/>
        <v>0</v>
      </c>
      <c r="F38" s="28">
        <v>55.2</v>
      </c>
      <c r="G38" s="63">
        <f t="shared" si="1"/>
        <v>1.2000000000000028</v>
      </c>
      <c r="H38" s="28">
        <f t="shared" si="4"/>
        <v>102.22222222222224</v>
      </c>
      <c r="I38" s="28"/>
      <c r="J38" s="28">
        <v>70</v>
      </c>
    </row>
    <row r="39" spans="1:10" ht="13">
      <c r="A39" s="26" t="s">
        <v>149</v>
      </c>
      <c r="B39" s="39" t="s">
        <v>150</v>
      </c>
      <c r="C39" s="28">
        <v>0</v>
      </c>
      <c r="D39" s="28">
        <v>0</v>
      </c>
      <c r="E39" s="63"/>
      <c r="F39" s="28">
        <v>0.2</v>
      </c>
      <c r="G39" s="63"/>
      <c r="H39" s="28"/>
      <c r="I39" s="28"/>
      <c r="J39" s="28">
        <v>0</v>
      </c>
    </row>
    <row r="40" spans="1:10" s="30" customFormat="1" ht="13">
      <c r="A40" s="40" t="s">
        <v>45</v>
      </c>
      <c r="B40" s="42" t="s">
        <v>46</v>
      </c>
      <c r="C40" s="29">
        <f>SUM(C41:C42)</f>
        <v>138</v>
      </c>
      <c r="D40" s="29">
        <f>SUM(D41:D42)</f>
        <v>138</v>
      </c>
      <c r="E40" s="65">
        <f t="shared" si="0"/>
        <v>0</v>
      </c>
      <c r="F40" s="29">
        <f>SUM(F41:F42)</f>
        <v>136.69999999999999</v>
      </c>
      <c r="G40" s="65">
        <f t="shared" si="1"/>
        <v>-1.3000000000000114</v>
      </c>
      <c r="H40" s="29">
        <f>F40/D40*100</f>
        <v>99.057971014492736</v>
      </c>
      <c r="I40" s="29"/>
      <c r="J40" s="29">
        <f>SUM(J41:J42)</f>
        <v>400</v>
      </c>
    </row>
    <row r="41" spans="1:10" ht="26">
      <c r="A41" s="26" t="s">
        <v>47</v>
      </c>
      <c r="B41" s="39" t="s">
        <v>48</v>
      </c>
      <c r="C41" s="32">
        <v>138</v>
      </c>
      <c r="D41" s="32">
        <v>138</v>
      </c>
      <c r="E41" s="64">
        <f t="shared" si="0"/>
        <v>0</v>
      </c>
      <c r="F41" s="32">
        <v>133.6</v>
      </c>
      <c r="G41" s="64">
        <f t="shared" si="1"/>
        <v>-4.4000000000000057</v>
      </c>
      <c r="H41" s="32">
        <f>F41/D41*100</f>
        <v>96.811594202898547</v>
      </c>
      <c r="I41" s="32"/>
      <c r="J41" s="32">
        <v>400</v>
      </c>
    </row>
    <row r="42" spans="1:10" ht="13">
      <c r="A42" s="26" t="s">
        <v>49</v>
      </c>
      <c r="B42" s="39" t="s">
        <v>50</v>
      </c>
      <c r="C42" s="32">
        <v>0</v>
      </c>
      <c r="D42" s="32">
        <v>0</v>
      </c>
      <c r="E42" s="64">
        <f t="shared" si="0"/>
        <v>0</v>
      </c>
      <c r="F42" s="32">
        <v>3.1</v>
      </c>
      <c r="G42" s="64">
        <f t="shared" si="1"/>
        <v>3.1</v>
      </c>
      <c r="H42" s="32"/>
      <c r="I42" s="32"/>
      <c r="J42" s="32">
        <v>0</v>
      </c>
    </row>
    <row r="43" spans="1:10" ht="13">
      <c r="A43" s="71" t="s">
        <v>94</v>
      </c>
      <c r="B43" s="50" t="s">
        <v>93</v>
      </c>
      <c r="C43" s="45">
        <f>C44+C48</f>
        <v>600</v>
      </c>
      <c r="D43" s="45">
        <f>D44+D48</f>
        <v>600</v>
      </c>
      <c r="E43" s="64"/>
      <c r="F43" s="45">
        <f>F44+F48</f>
        <v>777.1</v>
      </c>
      <c r="G43" s="64"/>
      <c r="H43" s="45">
        <f t="shared" ref="H43:H46" si="5">F43/D43*100</f>
        <v>129.51666666666668</v>
      </c>
      <c r="I43" s="32"/>
      <c r="J43" s="45">
        <f>J44+J48</f>
        <v>1037</v>
      </c>
    </row>
    <row r="44" spans="1:10" ht="13">
      <c r="A44" s="72" t="s">
        <v>95</v>
      </c>
      <c r="B44" s="74" t="s">
        <v>96</v>
      </c>
      <c r="C44" s="25">
        <f>C45</f>
        <v>529</v>
      </c>
      <c r="D44" s="25">
        <f>D45</f>
        <v>529</v>
      </c>
      <c r="E44" s="62"/>
      <c r="F44" s="25">
        <f>F45</f>
        <v>502.1</v>
      </c>
      <c r="G44" s="62"/>
      <c r="H44" s="25">
        <f t="shared" si="5"/>
        <v>94.914933837429118</v>
      </c>
      <c r="I44" s="25"/>
      <c r="J44" s="25">
        <f>J45</f>
        <v>687</v>
      </c>
    </row>
    <row r="45" spans="1:10" ht="26.4" customHeight="1">
      <c r="A45" s="70" t="s">
        <v>110</v>
      </c>
      <c r="B45" s="39" t="s">
        <v>111</v>
      </c>
      <c r="C45" s="32">
        <f>C46</f>
        <v>529</v>
      </c>
      <c r="D45" s="32">
        <f>D46</f>
        <v>529</v>
      </c>
      <c r="E45" s="64"/>
      <c r="F45" s="32">
        <f>SUM(F46:F47)</f>
        <v>502.1</v>
      </c>
      <c r="G45" s="64"/>
      <c r="H45" s="32">
        <f t="shared" si="5"/>
        <v>94.914933837429118</v>
      </c>
      <c r="I45" s="32"/>
      <c r="J45" s="32">
        <f>J46</f>
        <v>687</v>
      </c>
    </row>
    <row r="46" spans="1:10" ht="41.4" customHeight="1">
      <c r="A46" s="70" t="s">
        <v>112</v>
      </c>
      <c r="B46" s="39" t="s">
        <v>113</v>
      </c>
      <c r="C46" s="32">
        <v>529</v>
      </c>
      <c r="D46" s="32">
        <v>529</v>
      </c>
      <c r="E46" s="64"/>
      <c r="F46" s="32">
        <v>500.8</v>
      </c>
      <c r="G46" s="64"/>
      <c r="H46" s="32">
        <f t="shared" si="5"/>
        <v>94.669187145557657</v>
      </c>
      <c r="I46" s="32"/>
      <c r="J46" s="32">
        <v>687</v>
      </c>
    </row>
    <row r="47" spans="1:10" ht="30" customHeight="1">
      <c r="A47" s="70" t="s">
        <v>142</v>
      </c>
      <c r="B47" s="39" t="s">
        <v>143</v>
      </c>
      <c r="C47" s="32">
        <v>0</v>
      </c>
      <c r="D47" s="32">
        <v>0</v>
      </c>
      <c r="E47" s="64"/>
      <c r="F47" s="32">
        <v>1.3</v>
      </c>
      <c r="G47" s="64"/>
      <c r="H47" s="32"/>
      <c r="I47" s="32"/>
      <c r="J47" s="32">
        <v>0</v>
      </c>
    </row>
    <row r="48" spans="1:10" ht="13">
      <c r="A48" s="23" t="s">
        <v>97</v>
      </c>
      <c r="B48" s="74" t="s">
        <v>98</v>
      </c>
      <c r="C48" s="25">
        <f>C49</f>
        <v>71</v>
      </c>
      <c r="D48" s="25">
        <f>D49</f>
        <v>71</v>
      </c>
      <c r="E48" s="62"/>
      <c r="F48" s="25">
        <f>F49</f>
        <v>275</v>
      </c>
      <c r="G48" s="62"/>
      <c r="H48" s="25">
        <f t="shared" ref="H48:H50" si="6">F48/D48*100</f>
        <v>387.32394366197184</v>
      </c>
      <c r="I48" s="25"/>
      <c r="J48" s="25">
        <f>J49</f>
        <v>350</v>
      </c>
    </row>
    <row r="49" spans="1:10" ht="27.65" customHeight="1">
      <c r="A49" s="26" t="s">
        <v>115</v>
      </c>
      <c r="B49" s="39" t="s">
        <v>116</v>
      </c>
      <c r="C49" s="28">
        <f>C50</f>
        <v>71</v>
      </c>
      <c r="D49" s="28">
        <f>D50</f>
        <v>71</v>
      </c>
      <c r="E49" s="63">
        <f t="shared" ref="E49:E61" si="7">D49-C49</f>
        <v>0</v>
      </c>
      <c r="F49" s="28">
        <f>SUM(F50:F51)</f>
        <v>275</v>
      </c>
      <c r="G49" s="63">
        <f t="shared" ref="G49:G61" si="8">F49-D49</f>
        <v>204</v>
      </c>
      <c r="H49" s="32">
        <f t="shared" si="6"/>
        <v>387.32394366197184</v>
      </c>
      <c r="I49" s="28"/>
      <c r="J49" s="28">
        <f>J50</f>
        <v>350</v>
      </c>
    </row>
    <row r="50" spans="1:10" ht="52.75" customHeight="1">
      <c r="A50" s="26" t="s">
        <v>114</v>
      </c>
      <c r="B50" s="39" t="s">
        <v>117</v>
      </c>
      <c r="C50" s="28">
        <v>71</v>
      </c>
      <c r="D50" s="28">
        <v>71</v>
      </c>
      <c r="E50" s="63"/>
      <c r="F50" s="28">
        <v>276.60000000000002</v>
      </c>
      <c r="G50" s="63"/>
      <c r="H50" s="32">
        <f t="shared" si="6"/>
        <v>389.57746478873241</v>
      </c>
      <c r="I50" s="28"/>
      <c r="J50" s="28">
        <v>350</v>
      </c>
    </row>
    <row r="51" spans="1:10" ht="34.25" customHeight="1">
      <c r="A51" s="26" t="s">
        <v>118</v>
      </c>
      <c r="B51" s="39" t="s">
        <v>119</v>
      </c>
      <c r="C51" s="28">
        <v>0</v>
      </c>
      <c r="D51" s="28">
        <v>0</v>
      </c>
      <c r="E51" s="63"/>
      <c r="F51" s="28">
        <v>-1.6</v>
      </c>
      <c r="G51" s="63"/>
      <c r="H51" s="32"/>
      <c r="I51" s="28"/>
      <c r="J51" s="28">
        <v>0</v>
      </c>
    </row>
    <row r="52" spans="1:10" ht="26">
      <c r="A52" s="16" t="s">
        <v>51</v>
      </c>
      <c r="B52" s="21" t="s">
        <v>52</v>
      </c>
      <c r="C52" s="18">
        <f>C55+C57+C53</f>
        <v>852</v>
      </c>
      <c r="D52" s="18">
        <f t="shared" ref="D52:F52" si="9">D55+D57+D53</f>
        <v>852</v>
      </c>
      <c r="E52" s="18" t="e">
        <f t="shared" si="9"/>
        <v>#REF!</v>
      </c>
      <c r="F52" s="18">
        <f t="shared" si="9"/>
        <v>875.1</v>
      </c>
      <c r="G52" s="61">
        <f t="shared" si="8"/>
        <v>23.100000000000023</v>
      </c>
      <c r="H52" s="18">
        <f t="shared" ref="H52:H61" si="10">F52/D52*100</f>
        <v>102.71126760563381</v>
      </c>
      <c r="I52" s="18" t="e">
        <f>I55+I57+#REF!+#REF!+#REF!+I53</f>
        <v>#REF!</v>
      </c>
      <c r="J52" s="18">
        <f t="shared" ref="J52" si="11">J55+J57+J53</f>
        <v>1169.5</v>
      </c>
    </row>
    <row r="53" spans="1:10" ht="52" hidden="1">
      <c r="A53" s="34" t="s">
        <v>53</v>
      </c>
      <c r="B53" s="35" t="s">
        <v>54</v>
      </c>
      <c r="C53" s="18">
        <f>C54</f>
        <v>0</v>
      </c>
      <c r="D53" s="18">
        <f>D54</f>
        <v>0</v>
      </c>
      <c r="E53" s="61">
        <f t="shared" si="7"/>
        <v>0</v>
      </c>
      <c r="F53" s="18">
        <f>F54</f>
        <v>0</v>
      </c>
      <c r="G53" s="61">
        <f t="shared" si="8"/>
        <v>0</v>
      </c>
      <c r="H53" s="18"/>
      <c r="I53" s="18">
        <f>I54</f>
        <v>0</v>
      </c>
      <c r="J53" s="18">
        <f>J54</f>
        <v>0</v>
      </c>
    </row>
    <row r="54" spans="1:10" s="33" customFormat="1" ht="39" hidden="1">
      <c r="A54" s="38" t="s">
        <v>55</v>
      </c>
      <c r="B54" s="46" t="s">
        <v>56</v>
      </c>
      <c r="C54" s="28">
        <v>0</v>
      </c>
      <c r="D54" s="28">
        <v>0</v>
      </c>
      <c r="E54" s="63">
        <f t="shared" si="7"/>
        <v>0</v>
      </c>
      <c r="F54" s="28">
        <v>0</v>
      </c>
      <c r="G54" s="63">
        <f t="shared" si="8"/>
        <v>0</v>
      </c>
      <c r="H54" s="28"/>
      <c r="I54" s="28"/>
      <c r="J54" s="28">
        <v>0</v>
      </c>
    </row>
    <row r="55" spans="1:10" ht="26" hidden="1">
      <c r="A55" s="16" t="s">
        <v>57</v>
      </c>
      <c r="B55" s="17" t="s">
        <v>58</v>
      </c>
      <c r="C55" s="18">
        <f>C56</f>
        <v>0</v>
      </c>
      <c r="D55" s="18">
        <f>D56</f>
        <v>0</v>
      </c>
      <c r="E55" s="61">
        <f t="shared" si="7"/>
        <v>0</v>
      </c>
      <c r="F55" s="18">
        <f>F56</f>
        <v>0</v>
      </c>
      <c r="G55" s="61">
        <f t="shared" si="8"/>
        <v>0</v>
      </c>
      <c r="H55" s="18" t="e">
        <f t="shared" si="10"/>
        <v>#DIV/0!</v>
      </c>
      <c r="I55" s="18">
        <f>I56</f>
        <v>0</v>
      </c>
      <c r="J55" s="18">
        <f>J56</f>
        <v>0</v>
      </c>
    </row>
    <row r="56" spans="1:10" ht="26" hidden="1">
      <c r="A56" s="26" t="s">
        <v>59</v>
      </c>
      <c r="B56" s="27" t="s">
        <v>60</v>
      </c>
      <c r="C56" s="28"/>
      <c r="D56" s="28"/>
      <c r="E56" s="63">
        <f t="shared" si="7"/>
        <v>0</v>
      </c>
      <c r="F56" s="28"/>
      <c r="G56" s="63">
        <f t="shared" si="8"/>
        <v>0</v>
      </c>
      <c r="H56" s="28" t="e">
        <f t="shared" si="10"/>
        <v>#DIV/0!</v>
      </c>
      <c r="I56" s="28"/>
      <c r="J56" s="28"/>
    </row>
    <row r="57" spans="1:10" ht="65">
      <c r="A57" s="16" t="s">
        <v>61</v>
      </c>
      <c r="B57" s="17" t="s">
        <v>62</v>
      </c>
      <c r="C57" s="18">
        <f>C60</f>
        <v>852</v>
      </c>
      <c r="D57" s="18">
        <f>D60</f>
        <v>852</v>
      </c>
      <c r="E57" s="18" t="e">
        <f>#REF!+E60</f>
        <v>#REF!</v>
      </c>
      <c r="F57" s="18">
        <f>F60+F58</f>
        <v>875.1</v>
      </c>
      <c r="G57" s="61">
        <f t="shared" si="8"/>
        <v>23.100000000000023</v>
      </c>
      <c r="H57" s="18">
        <f t="shared" si="10"/>
        <v>102.71126760563381</v>
      </c>
      <c r="I57" s="18" t="e">
        <f>#REF!+#REF!+I60+#REF!</f>
        <v>#REF!</v>
      </c>
      <c r="J57" s="18">
        <f>J60+J58</f>
        <v>1169.5</v>
      </c>
    </row>
    <row r="58" spans="1:10" ht="59.4" customHeight="1">
      <c r="A58" s="72" t="s">
        <v>153</v>
      </c>
      <c r="B58" s="24" t="s">
        <v>154</v>
      </c>
      <c r="C58" s="78">
        <v>0</v>
      </c>
      <c r="D58" s="78">
        <v>0</v>
      </c>
      <c r="E58" s="78"/>
      <c r="F58" s="78">
        <f>F59</f>
        <v>33.1</v>
      </c>
      <c r="G58" s="79"/>
      <c r="H58" s="78"/>
      <c r="I58" s="78"/>
      <c r="J58" s="78">
        <f>J59</f>
        <v>33.1</v>
      </c>
    </row>
    <row r="59" spans="1:10" ht="57" customHeight="1">
      <c r="A59" s="69" t="s">
        <v>151</v>
      </c>
      <c r="B59" s="31" t="s">
        <v>152</v>
      </c>
      <c r="C59" s="32">
        <v>0</v>
      </c>
      <c r="D59" s="32">
        <v>0</v>
      </c>
      <c r="E59" s="18"/>
      <c r="F59" s="32">
        <v>33.1</v>
      </c>
      <c r="G59" s="61"/>
      <c r="H59" s="18"/>
      <c r="I59" s="18"/>
      <c r="J59" s="32">
        <v>33.1</v>
      </c>
    </row>
    <row r="60" spans="1:10" ht="58.25" customHeight="1">
      <c r="A60" s="40" t="s">
        <v>63</v>
      </c>
      <c r="B60" s="41" t="s">
        <v>64</v>
      </c>
      <c r="C60" s="29">
        <f>C61</f>
        <v>852</v>
      </c>
      <c r="D60" s="29">
        <f>D61</f>
        <v>852</v>
      </c>
      <c r="E60" s="65">
        <f t="shared" si="7"/>
        <v>0</v>
      </c>
      <c r="F60" s="29">
        <f>F61</f>
        <v>842</v>
      </c>
      <c r="G60" s="65">
        <f t="shared" si="8"/>
        <v>-10</v>
      </c>
      <c r="H60" s="29">
        <f t="shared" si="10"/>
        <v>98.826291079812208</v>
      </c>
      <c r="I60" s="29">
        <f>I61</f>
        <v>0</v>
      </c>
      <c r="J60" s="29">
        <f>J61</f>
        <v>1136.4000000000001</v>
      </c>
    </row>
    <row r="61" spans="1:10" ht="42.65" customHeight="1">
      <c r="A61" s="26" t="s">
        <v>120</v>
      </c>
      <c r="B61" s="27" t="s">
        <v>121</v>
      </c>
      <c r="C61" s="28">
        <v>852</v>
      </c>
      <c r="D61" s="28">
        <v>852</v>
      </c>
      <c r="E61" s="63">
        <f t="shared" si="7"/>
        <v>0</v>
      </c>
      <c r="F61" s="28">
        <v>842</v>
      </c>
      <c r="G61" s="63">
        <f t="shared" si="8"/>
        <v>-10</v>
      </c>
      <c r="H61" s="28">
        <f t="shared" si="10"/>
        <v>98.826291079812208</v>
      </c>
      <c r="I61" s="28"/>
      <c r="J61" s="28">
        <v>1136.4000000000001</v>
      </c>
    </row>
    <row r="62" spans="1:10" s="30" customFormat="1" ht="26.4" customHeight="1">
      <c r="A62" s="16" t="s">
        <v>65</v>
      </c>
      <c r="B62" s="82" t="s">
        <v>66</v>
      </c>
      <c r="C62" s="18">
        <f>C63</f>
        <v>0</v>
      </c>
      <c r="D62" s="18">
        <f>D63</f>
        <v>0</v>
      </c>
      <c r="E62" s="18">
        <f t="shared" ref="E62" si="12">E63</f>
        <v>0</v>
      </c>
      <c r="F62" s="18">
        <f>F63</f>
        <v>252.1</v>
      </c>
      <c r="G62" s="61">
        <f t="shared" ref="G62:G67" si="13">F62-D62</f>
        <v>252.1</v>
      </c>
      <c r="H62" s="18"/>
      <c r="I62" s="18" t="e">
        <f>#REF!+I63</f>
        <v>#REF!</v>
      </c>
      <c r="J62" s="18">
        <f>J63</f>
        <v>253.8</v>
      </c>
    </row>
    <row r="63" spans="1:10" s="36" customFormat="1" ht="13">
      <c r="A63" s="43" t="s">
        <v>67</v>
      </c>
      <c r="B63" s="44" t="s">
        <v>68</v>
      </c>
      <c r="C63" s="18">
        <f>C64</f>
        <v>0</v>
      </c>
      <c r="D63" s="18">
        <f t="shared" ref="D63:F63" si="14">D64</f>
        <v>0</v>
      </c>
      <c r="E63" s="18">
        <f t="shared" si="14"/>
        <v>0</v>
      </c>
      <c r="F63" s="18">
        <f t="shared" si="14"/>
        <v>252.1</v>
      </c>
      <c r="G63" s="61">
        <f t="shared" si="13"/>
        <v>252.1</v>
      </c>
      <c r="H63" s="18"/>
      <c r="I63" s="18" t="e">
        <f>#REF!+#REF!</f>
        <v>#REF!</v>
      </c>
      <c r="J63" s="18">
        <f t="shared" ref="J63" si="15">J64</f>
        <v>253.8</v>
      </c>
    </row>
    <row r="64" spans="1:10" s="36" customFormat="1" ht="26">
      <c r="A64" s="72" t="s">
        <v>102</v>
      </c>
      <c r="B64" s="24" t="s">
        <v>103</v>
      </c>
      <c r="C64" s="25">
        <v>0</v>
      </c>
      <c r="D64" s="25">
        <f>D65</f>
        <v>0</v>
      </c>
      <c r="E64" s="62"/>
      <c r="F64" s="25">
        <f>F65</f>
        <v>252.1</v>
      </c>
      <c r="G64" s="62"/>
      <c r="H64" s="25"/>
      <c r="I64" s="25"/>
      <c r="J64" s="25">
        <f>J65</f>
        <v>253.8</v>
      </c>
    </row>
    <row r="65" spans="1:10" s="36" customFormat="1" ht="30.65" customHeight="1">
      <c r="A65" s="69" t="s">
        <v>134</v>
      </c>
      <c r="B65" s="31" t="s">
        <v>135</v>
      </c>
      <c r="C65" s="32">
        <v>0</v>
      </c>
      <c r="D65" s="32">
        <v>0</v>
      </c>
      <c r="E65" s="61"/>
      <c r="F65" s="32">
        <v>252.1</v>
      </c>
      <c r="G65" s="61"/>
      <c r="H65" s="32"/>
      <c r="I65" s="18"/>
      <c r="J65" s="32">
        <v>253.8</v>
      </c>
    </row>
    <row r="66" spans="1:10" ht="26">
      <c r="A66" s="16" t="s">
        <v>69</v>
      </c>
      <c r="B66" s="21" t="s">
        <v>70</v>
      </c>
      <c r="C66" s="18">
        <f t="shared" ref="C66:D68" si="16">C67</f>
        <v>0</v>
      </c>
      <c r="D66" s="18">
        <f t="shared" si="16"/>
        <v>0</v>
      </c>
      <c r="E66" s="18" t="e">
        <f>E67+#REF!</f>
        <v>#REF!</v>
      </c>
      <c r="F66" s="18">
        <f>F67</f>
        <v>96.2</v>
      </c>
      <c r="G66" s="61">
        <f t="shared" si="13"/>
        <v>96.2</v>
      </c>
      <c r="H66" s="18"/>
      <c r="I66" s="18" t="e">
        <f>#REF!+#REF!+I67</f>
        <v>#REF!</v>
      </c>
      <c r="J66" s="18">
        <f>J67</f>
        <v>96.2</v>
      </c>
    </row>
    <row r="67" spans="1:10" s="36" customFormat="1" ht="27.65" customHeight="1">
      <c r="A67" s="53" t="s">
        <v>71</v>
      </c>
      <c r="B67" s="54" t="s">
        <v>72</v>
      </c>
      <c r="C67" s="45">
        <f t="shared" si="16"/>
        <v>0</v>
      </c>
      <c r="D67" s="45">
        <f t="shared" si="16"/>
        <v>0</v>
      </c>
      <c r="E67" s="66">
        <f t="shared" ref="E67" si="17">D67-C67</f>
        <v>0</v>
      </c>
      <c r="F67" s="45">
        <f>F68</f>
        <v>96.2</v>
      </c>
      <c r="G67" s="66">
        <f t="shared" si="13"/>
        <v>96.2</v>
      </c>
      <c r="H67" s="45"/>
      <c r="I67" s="45" t="e">
        <f>#REF!</f>
        <v>#REF!</v>
      </c>
      <c r="J67" s="45">
        <f>J68</f>
        <v>96.2</v>
      </c>
    </row>
    <row r="68" spans="1:10" ht="39" customHeight="1">
      <c r="A68" s="73" t="s">
        <v>100</v>
      </c>
      <c r="B68" s="55" t="s">
        <v>101</v>
      </c>
      <c r="C68" s="25">
        <f t="shared" si="16"/>
        <v>0</v>
      </c>
      <c r="D68" s="25">
        <f t="shared" si="16"/>
        <v>0</v>
      </c>
      <c r="E68" s="62"/>
      <c r="F68" s="25">
        <f>F69</f>
        <v>96.2</v>
      </c>
      <c r="G68" s="62"/>
      <c r="H68" s="25"/>
      <c r="I68" s="25"/>
      <c r="J68" s="25">
        <v>96.2</v>
      </c>
    </row>
    <row r="69" spans="1:10" ht="46.25" customHeight="1">
      <c r="A69" s="56" t="s">
        <v>122</v>
      </c>
      <c r="B69" s="57" t="s">
        <v>123</v>
      </c>
      <c r="C69" s="28">
        <v>0</v>
      </c>
      <c r="D69" s="28">
        <v>0</v>
      </c>
      <c r="E69" s="63"/>
      <c r="F69" s="28">
        <v>96.2</v>
      </c>
      <c r="G69" s="63"/>
      <c r="H69" s="28"/>
      <c r="I69" s="28"/>
      <c r="J69" s="28">
        <v>96.2</v>
      </c>
    </row>
    <row r="70" spans="1:10" ht="13">
      <c r="A70" s="80" t="s">
        <v>156</v>
      </c>
      <c r="B70" s="54" t="s">
        <v>155</v>
      </c>
      <c r="C70" s="28">
        <v>0</v>
      </c>
      <c r="D70" s="28">
        <v>0</v>
      </c>
      <c r="E70" s="66"/>
      <c r="F70" s="45">
        <f>F71</f>
        <v>25</v>
      </c>
      <c r="G70" s="66"/>
      <c r="H70" s="45"/>
      <c r="I70" s="45"/>
      <c r="J70" s="45">
        <f>J71</f>
        <v>25</v>
      </c>
    </row>
    <row r="71" spans="1:10" ht="41.4" customHeight="1">
      <c r="A71" s="73" t="s">
        <v>157</v>
      </c>
      <c r="B71" s="55" t="s">
        <v>158</v>
      </c>
      <c r="C71" s="28">
        <v>0</v>
      </c>
      <c r="D71" s="28">
        <v>0</v>
      </c>
      <c r="E71" s="62"/>
      <c r="F71" s="25">
        <f>F72</f>
        <v>25</v>
      </c>
      <c r="G71" s="62"/>
      <c r="H71" s="25"/>
      <c r="I71" s="25"/>
      <c r="J71" s="25">
        <f>J72</f>
        <v>25</v>
      </c>
    </row>
    <row r="72" spans="1:10" ht="67.25" customHeight="1">
      <c r="A72" s="56" t="s">
        <v>159</v>
      </c>
      <c r="B72" s="57" t="s">
        <v>160</v>
      </c>
      <c r="C72" s="28">
        <v>0</v>
      </c>
      <c r="D72" s="28">
        <v>0</v>
      </c>
      <c r="E72" s="63"/>
      <c r="F72" s="28">
        <v>25</v>
      </c>
      <c r="G72" s="63"/>
      <c r="H72" s="28"/>
      <c r="I72" s="28"/>
      <c r="J72" s="28">
        <v>25</v>
      </c>
    </row>
    <row r="73" spans="1:10" ht="13">
      <c r="A73" s="16" t="s">
        <v>73</v>
      </c>
      <c r="B73" s="21" t="s">
        <v>74</v>
      </c>
      <c r="C73" s="18">
        <f>C74</f>
        <v>10060.299999999999</v>
      </c>
      <c r="D73" s="18">
        <f>D74+D86</f>
        <v>10517.1</v>
      </c>
      <c r="E73" s="18" t="e">
        <f t="shared" ref="E73" si="18">E74</f>
        <v>#REF!</v>
      </c>
      <c r="F73" s="18">
        <f>F74+F86</f>
        <v>10514.300000000001</v>
      </c>
      <c r="G73" s="61">
        <f t="shared" ref="G73:G75" si="19">F73-D73</f>
        <v>-2.7999999999992724</v>
      </c>
      <c r="H73" s="18">
        <f t="shared" ref="H73:H78" si="20">F73/D73*100</f>
        <v>99.97337669129324</v>
      </c>
      <c r="I73" s="18" t="e">
        <f>I74+#REF!+#REF!+#REF!</f>
        <v>#REF!</v>
      </c>
      <c r="J73" s="18">
        <f>J74+J86</f>
        <v>10536.900000000001</v>
      </c>
    </row>
    <row r="74" spans="1:10" ht="26">
      <c r="A74" s="47" t="s">
        <v>75</v>
      </c>
      <c r="B74" s="17" t="s">
        <v>76</v>
      </c>
      <c r="C74" s="18">
        <f>C75+C78+C83</f>
        <v>10060.299999999999</v>
      </c>
      <c r="D74" s="18">
        <f t="shared" ref="D74:F74" si="21">D75+D78+D83</f>
        <v>10517.1</v>
      </c>
      <c r="E74" s="18" t="e">
        <f t="shared" si="21"/>
        <v>#REF!</v>
      </c>
      <c r="F74" s="18">
        <f t="shared" si="21"/>
        <v>10517.1</v>
      </c>
      <c r="G74" s="61">
        <f t="shared" si="19"/>
        <v>0</v>
      </c>
      <c r="H74" s="18">
        <f t="shared" si="20"/>
        <v>100</v>
      </c>
      <c r="I74" s="18" t="e">
        <f>#REF!+I75+I78+I83</f>
        <v>#REF!</v>
      </c>
      <c r="J74" s="18">
        <f t="shared" ref="J74" si="22">J75+J78+J83</f>
        <v>10539.7</v>
      </c>
    </row>
    <row r="75" spans="1:10" s="36" customFormat="1" ht="27.65" customHeight="1">
      <c r="A75" s="20" t="s">
        <v>77</v>
      </c>
      <c r="B75" s="21" t="s">
        <v>78</v>
      </c>
      <c r="C75" s="18">
        <f>C76</f>
        <v>0</v>
      </c>
      <c r="D75" s="18">
        <f>D76</f>
        <v>456.8</v>
      </c>
      <c r="E75" s="18">
        <f t="shared" ref="E75:F75" si="23">E76</f>
        <v>456.8</v>
      </c>
      <c r="F75" s="18">
        <f t="shared" si="23"/>
        <v>456.8</v>
      </c>
      <c r="G75" s="61">
        <f t="shared" si="19"/>
        <v>0</v>
      </c>
      <c r="H75" s="18">
        <f t="shared" si="20"/>
        <v>100</v>
      </c>
      <c r="I75" s="18" t="e">
        <f>#REF!+#REF!+#REF!+#REF!+#REF!+#REF!+#REF!+#REF!+#REF!+#REF!</f>
        <v>#REF!</v>
      </c>
      <c r="J75" s="18">
        <f t="shared" ref="J75" si="24">J76</f>
        <v>456.8</v>
      </c>
    </row>
    <row r="76" spans="1:10" ht="61.25" customHeight="1">
      <c r="A76" s="49" t="s">
        <v>126</v>
      </c>
      <c r="B76" s="24" t="s">
        <v>127</v>
      </c>
      <c r="C76" s="25">
        <v>0</v>
      </c>
      <c r="D76" s="25">
        <f>D77</f>
        <v>456.8</v>
      </c>
      <c r="E76" s="62">
        <f t="shared" ref="E76:E89" si="25">D76-C76</f>
        <v>456.8</v>
      </c>
      <c r="F76" s="25">
        <f>F77</f>
        <v>456.8</v>
      </c>
      <c r="G76" s="62">
        <f t="shared" ref="G76:G89" si="26">F76-D76</f>
        <v>0</v>
      </c>
      <c r="H76" s="32">
        <f t="shared" si="20"/>
        <v>100</v>
      </c>
      <c r="I76" s="32"/>
      <c r="J76" s="25">
        <f>J77</f>
        <v>456.8</v>
      </c>
    </row>
    <row r="77" spans="1:10" ht="60" customHeight="1">
      <c r="A77" s="48" t="s">
        <v>124</v>
      </c>
      <c r="B77" s="27" t="s">
        <v>125</v>
      </c>
      <c r="C77" s="32">
        <v>0</v>
      </c>
      <c r="D77" s="32">
        <v>456.8</v>
      </c>
      <c r="E77" s="64">
        <f t="shared" si="25"/>
        <v>456.8</v>
      </c>
      <c r="F77" s="32">
        <v>456.8</v>
      </c>
      <c r="G77" s="64">
        <f t="shared" si="26"/>
        <v>0</v>
      </c>
      <c r="H77" s="32">
        <f t="shared" si="20"/>
        <v>100</v>
      </c>
      <c r="I77" s="32"/>
      <c r="J77" s="32">
        <v>456.8</v>
      </c>
    </row>
    <row r="78" spans="1:10" s="36" customFormat="1" ht="19.75" customHeight="1">
      <c r="A78" s="20" t="s">
        <v>79</v>
      </c>
      <c r="B78" s="44" t="s">
        <v>80</v>
      </c>
      <c r="C78" s="18">
        <f>C79+C81</f>
        <v>60.3</v>
      </c>
      <c r="D78" s="18">
        <f>D79+D81</f>
        <v>60.3</v>
      </c>
      <c r="E78" s="18" t="e">
        <f>E79+E81+#REF!+#REF!</f>
        <v>#REF!</v>
      </c>
      <c r="F78" s="18">
        <f>F79+F81</f>
        <v>60.3</v>
      </c>
      <c r="G78" s="61">
        <f t="shared" si="26"/>
        <v>0</v>
      </c>
      <c r="H78" s="18">
        <f t="shared" si="20"/>
        <v>100</v>
      </c>
      <c r="I78" s="18" t="e">
        <f>#REF!+#REF!+#REF!+#REF!+I79+#REF!+I81+#REF!+#REF!+#REF!+#REF!+#REF!+#REF!+#REF!+#REF!+#REF!+#REF!</f>
        <v>#REF!</v>
      </c>
      <c r="J78" s="18">
        <f>J79+J81</f>
        <v>82.899999999999991</v>
      </c>
    </row>
    <row r="79" spans="1:10" s="30" customFormat="1" ht="25.75" customHeight="1">
      <c r="A79" s="52" t="s">
        <v>81</v>
      </c>
      <c r="B79" s="41" t="s">
        <v>82</v>
      </c>
      <c r="C79" s="25">
        <f>C80</f>
        <v>0.9</v>
      </c>
      <c r="D79" s="25">
        <f>D80</f>
        <v>0.9</v>
      </c>
      <c r="E79" s="62">
        <f t="shared" si="25"/>
        <v>0</v>
      </c>
      <c r="F79" s="25">
        <f>F80</f>
        <v>0.9</v>
      </c>
      <c r="G79" s="62">
        <f t="shared" si="26"/>
        <v>0</v>
      </c>
      <c r="H79" s="25">
        <f t="shared" ref="H79:H89" si="27">F79/D79*100</f>
        <v>100</v>
      </c>
      <c r="I79" s="25">
        <f>I80</f>
        <v>0</v>
      </c>
      <c r="J79" s="25">
        <f>J80</f>
        <v>1.3</v>
      </c>
    </row>
    <row r="80" spans="1:10" ht="26.4" customHeight="1">
      <c r="A80" s="48" t="s">
        <v>128</v>
      </c>
      <c r="B80" s="51" t="s">
        <v>129</v>
      </c>
      <c r="C80" s="32">
        <v>0.9</v>
      </c>
      <c r="D80" s="32">
        <v>0.9</v>
      </c>
      <c r="E80" s="64">
        <f t="shared" si="25"/>
        <v>0</v>
      </c>
      <c r="F80" s="32">
        <v>0.9</v>
      </c>
      <c r="G80" s="64">
        <f t="shared" si="26"/>
        <v>0</v>
      </c>
      <c r="H80" s="32">
        <f t="shared" si="27"/>
        <v>100</v>
      </c>
      <c r="I80" s="32"/>
      <c r="J80" s="32">
        <v>1.3</v>
      </c>
    </row>
    <row r="81" spans="1:10" ht="27.65" customHeight="1">
      <c r="A81" s="52" t="s">
        <v>99</v>
      </c>
      <c r="B81" s="41" t="s">
        <v>167</v>
      </c>
      <c r="C81" s="25">
        <f>C82</f>
        <v>59.4</v>
      </c>
      <c r="D81" s="25">
        <f>D82</f>
        <v>59.4</v>
      </c>
      <c r="E81" s="62">
        <f t="shared" si="25"/>
        <v>0</v>
      </c>
      <c r="F81" s="25">
        <f>F82</f>
        <v>59.4</v>
      </c>
      <c r="G81" s="62">
        <f t="shared" si="26"/>
        <v>0</v>
      </c>
      <c r="H81" s="25">
        <f t="shared" si="27"/>
        <v>100</v>
      </c>
      <c r="I81" s="25">
        <f>I82</f>
        <v>0</v>
      </c>
      <c r="J81" s="25">
        <f>J82</f>
        <v>81.599999999999994</v>
      </c>
    </row>
    <row r="82" spans="1:10" ht="28.25" customHeight="1">
      <c r="A82" s="56" t="s">
        <v>130</v>
      </c>
      <c r="B82" s="27" t="s">
        <v>131</v>
      </c>
      <c r="C82" s="32">
        <v>59.4</v>
      </c>
      <c r="D82" s="32">
        <v>59.4</v>
      </c>
      <c r="E82" s="64">
        <f t="shared" si="25"/>
        <v>0</v>
      </c>
      <c r="F82" s="32">
        <v>59.4</v>
      </c>
      <c r="G82" s="64">
        <f t="shared" si="26"/>
        <v>0</v>
      </c>
      <c r="H82" s="32">
        <f t="shared" si="27"/>
        <v>100</v>
      </c>
      <c r="I82" s="32">
        <v>0</v>
      </c>
      <c r="J82" s="32">
        <v>81.599999999999994</v>
      </c>
    </row>
    <row r="83" spans="1:10" s="36" customFormat="1" ht="13">
      <c r="A83" s="53" t="s">
        <v>83</v>
      </c>
      <c r="B83" s="54" t="s">
        <v>84</v>
      </c>
      <c r="C83" s="45">
        <f>C84</f>
        <v>10000</v>
      </c>
      <c r="D83" s="45">
        <f>D84</f>
        <v>10000</v>
      </c>
      <c r="E83" s="45">
        <f>E84</f>
        <v>0</v>
      </c>
      <c r="F83" s="45">
        <f>F84</f>
        <v>10000</v>
      </c>
      <c r="G83" s="66">
        <f t="shared" si="26"/>
        <v>0</v>
      </c>
      <c r="H83" s="45">
        <f t="shared" si="27"/>
        <v>100</v>
      </c>
      <c r="I83" s="45" t="e">
        <f>#REF!+I84+#REF!+#REF!+#REF!</f>
        <v>#REF!</v>
      </c>
      <c r="J83" s="45">
        <f>J84</f>
        <v>10000</v>
      </c>
    </row>
    <row r="84" spans="1:10" s="30" customFormat="1" ht="21" customHeight="1">
      <c r="A84" s="49" t="s">
        <v>85</v>
      </c>
      <c r="B84" s="55" t="s">
        <v>86</v>
      </c>
      <c r="C84" s="25">
        <f>C85</f>
        <v>10000</v>
      </c>
      <c r="D84" s="25">
        <f>D85</f>
        <v>10000</v>
      </c>
      <c r="E84" s="62">
        <f t="shared" si="25"/>
        <v>0</v>
      </c>
      <c r="F84" s="25">
        <f>F85</f>
        <v>10000</v>
      </c>
      <c r="G84" s="62">
        <f t="shared" si="26"/>
        <v>0</v>
      </c>
      <c r="H84" s="25">
        <f t="shared" si="27"/>
        <v>100</v>
      </c>
      <c r="I84" s="25">
        <f>I85</f>
        <v>0</v>
      </c>
      <c r="J84" s="25">
        <f>J85</f>
        <v>10000</v>
      </c>
    </row>
    <row r="85" spans="1:10" ht="21" customHeight="1">
      <c r="A85" s="56" t="s">
        <v>132</v>
      </c>
      <c r="B85" s="57" t="s">
        <v>133</v>
      </c>
      <c r="C85" s="32">
        <v>10000</v>
      </c>
      <c r="D85" s="32">
        <v>10000</v>
      </c>
      <c r="E85" s="64">
        <f t="shared" si="25"/>
        <v>0</v>
      </c>
      <c r="F85" s="32">
        <v>10000</v>
      </c>
      <c r="G85" s="64">
        <f t="shared" si="26"/>
        <v>0</v>
      </c>
      <c r="H85" s="32">
        <f t="shared" si="27"/>
        <v>100</v>
      </c>
      <c r="I85" s="32">
        <v>0</v>
      </c>
      <c r="J85" s="32">
        <v>10000</v>
      </c>
    </row>
    <row r="86" spans="1:10" ht="33" customHeight="1">
      <c r="A86" s="53" t="s">
        <v>161</v>
      </c>
      <c r="B86" s="54" t="s">
        <v>162</v>
      </c>
      <c r="C86" s="45">
        <f>C87</f>
        <v>0</v>
      </c>
      <c r="D86" s="45">
        <f>D87</f>
        <v>0</v>
      </c>
      <c r="E86" s="66"/>
      <c r="F86" s="45">
        <f>F87</f>
        <v>-2.8</v>
      </c>
      <c r="G86" s="66"/>
      <c r="H86" s="32"/>
      <c r="I86" s="45"/>
      <c r="J86" s="45">
        <f>J87</f>
        <v>-2.8</v>
      </c>
    </row>
    <row r="87" spans="1:10" ht="28.75" customHeight="1">
      <c r="A87" s="73" t="s">
        <v>165</v>
      </c>
      <c r="B87" s="55" t="s">
        <v>166</v>
      </c>
      <c r="C87" s="25">
        <f>C88</f>
        <v>0</v>
      </c>
      <c r="D87" s="25">
        <f>D88</f>
        <v>0</v>
      </c>
      <c r="E87" s="62"/>
      <c r="F87" s="25">
        <f>F88</f>
        <v>-2.8</v>
      </c>
      <c r="G87" s="62"/>
      <c r="H87" s="32"/>
      <c r="I87" s="25"/>
      <c r="J87" s="25">
        <f>J88</f>
        <v>-2.8</v>
      </c>
    </row>
    <row r="88" spans="1:10" ht="28.75" customHeight="1">
      <c r="A88" s="76" t="s">
        <v>163</v>
      </c>
      <c r="B88" s="57" t="s">
        <v>164</v>
      </c>
      <c r="C88" s="32">
        <v>0</v>
      </c>
      <c r="D88" s="32">
        <v>0</v>
      </c>
      <c r="E88" s="64"/>
      <c r="F88" s="32">
        <v>-2.8</v>
      </c>
      <c r="G88" s="64"/>
      <c r="H88" s="32"/>
      <c r="I88" s="32"/>
      <c r="J88" s="32">
        <v>-2.8</v>
      </c>
    </row>
    <row r="89" spans="1:10" ht="13">
      <c r="A89" s="16"/>
      <c r="B89" s="58" t="s">
        <v>87</v>
      </c>
      <c r="C89" s="59">
        <f>C12+C73</f>
        <v>29368.3</v>
      </c>
      <c r="D89" s="59">
        <f>D12+D73</f>
        <v>29825.1</v>
      </c>
      <c r="E89" s="67">
        <f t="shared" si="25"/>
        <v>456.79999999999927</v>
      </c>
      <c r="F89" s="59">
        <f>F12+F73</f>
        <v>47151.999999999993</v>
      </c>
      <c r="G89" s="67">
        <f t="shared" si="26"/>
        <v>17326.899999999994</v>
      </c>
      <c r="H89" s="59">
        <f t="shared" si="27"/>
        <v>158.0950273427415</v>
      </c>
      <c r="I89" s="59" t="e">
        <f>I12+I73</f>
        <v>#REF!</v>
      </c>
      <c r="J89" s="59">
        <f>J12+J73</f>
        <v>56869.9</v>
      </c>
    </row>
  </sheetData>
  <autoFilter ref="A11:J89"/>
  <mergeCells count="11">
    <mergeCell ref="D8:J8"/>
    <mergeCell ref="A9:A10"/>
    <mergeCell ref="B9:B10"/>
    <mergeCell ref="C9:H9"/>
    <mergeCell ref="J9:J10"/>
    <mergeCell ref="A7:J7"/>
    <mergeCell ref="C1:J1"/>
    <mergeCell ref="C2:J2"/>
    <mergeCell ref="C3:J3"/>
    <mergeCell ref="C4:J4"/>
    <mergeCell ref="C6:J6"/>
  </mergeCells>
  <printOptions horizontalCentered="1"/>
  <pageMargins left="0.39370078740157483" right="0.39370078740157483" top="0.19685039370078741" bottom="0.19685039370078741" header="0.15748031496062992" footer="0.19685039370078741"/>
  <pageSetup paperSize="9" fitToHeight="1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К-2</vt:lpstr>
      <vt:lpstr>'Форма К-2'!Заголовки_для_печати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2902</dc:creator>
  <cp:lastModifiedBy>Круг Татьяна Андреевна</cp:lastModifiedBy>
  <cp:lastPrinted>2018-11-09T09:28:25Z</cp:lastPrinted>
  <dcterms:created xsi:type="dcterms:W3CDTF">2018-04-25T11:49:21Z</dcterms:created>
  <dcterms:modified xsi:type="dcterms:W3CDTF">2018-11-09T09:28:27Z</dcterms:modified>
</cp:coreProperties>
</file>