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80" yWindow="840" windowWidth="13020" windowHeight="8280"/>
  </bookViews>
  <sheets>
    <sheet name="Форма К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К-2'!$A$11:$J$130</definedName>
    <definedName name="_xlnm.Print_Titles" localSheetId="0">'Форма К-2'!$9:$11</definedName>
  </definedNames>
  <calcPr calcId="124519"/>
</workbook>
</file>

<file path=xl/calcChain.xml><?xml version="1.0" encoding="utf-8"?>
<calcChain xmlns="http://schemas.openxmlformats.org/spreadsheetml/2006/main">
  <c r="J93" i="1"/>
  <c r="J96"/>
  <c r="J99" l="1"/>
  <c r="J94"/>
  <c r="J88"/>
  <c r="J87" s="1"/>
  <c r="J73"/>
  <c r="J71"/>
  <c r="J61"/>
  <c r="J62"/>
  <c r="J56"/>
  <c r="J57"/>
  <c r="J58"/>
  <c r="J42"/>
  <c r="F109"/>
  <c r="C109"/>
  <c r="H108"/>
  <c r="H89"/>
  <c r="H83"/>
  <c r="H81"/>
  <c r="H59"/>
  <c r="H63"/>
  <c r="H44"/>
  <c r="F19"/>
  <c r="D88"/>
  <c r="F88"/>
  <c r="H88" s="1"/>
  <c r="C99"/>
  <c r="D99"/>
  <c r="F99"/>
  <c r="F96"/>
  <c r="F94"/>
  <c r="F73"/>
  <c r="F71"/>
  <c r="F62"/>
  <c r="F61" s="1"/>
  <c r="F58"/>
  <c r="F57" s="1"/>
  <c r="H58" l="1"/>
  <c r="F93"/>
  <c r="H62"/>
  <c r="F56"/>
  <c r="F43"/>
  <c r="C94"/>
  <c r="C93" s="1"/>
  <c r="C71"/>
  <c r="C61"/>
  <c r="C57"/>
  <c r="C42"/>
  <c r="F42" l="1"/>
  <c r="H43"/>
  <c r="C56"/>
  <c r="D29"/>
  <c r="D94" l="1"/>
  <c r="D71"/>
  <c r="D61"/>
  <c r="H61" s="1"/>
  <c r="D57"/>
  <c r="H57" s="1"/>
  <c r="D42"/>
  <c r="H42" s="1"/>
  <c r="D56" l="1"/>
  <c r="H56" s="1"/>
  <c r="D93" l="1"/>
  <c r="F53"/>
  <c r="F37"/>
  <c r="F34" s="1"/>
  <c r="F29"/>
  <c r="F24"/>
  <c r="F15"/>
  <c r="F14" s="1"/>
  <c r="F128" l="1"/>
  <c r="D128"/>
  <c r="C128"/>
  <c r="G100"/>
  <c r="H95"/>
  <c r="H72" l="1"/>
  <c r="G16" l="1"/>
  <c r="G17"/>
  <c r="G18"/>
  <c r="G20"/>
  <c r="G21"/>
  <c r="G22"/>
  <c r="G23"/>
  <c r="G25"/>
  <c r="G26"/>
  <c r="G27"/>
  <c r="G30"/>
  <c r="G31"/>
  <c r="G32"/>
  <c r="G33"/>
  <c r="G35"/>
  <c r="G36"/>
  <c r="G38"/>
  <c r="G39"/>
  <c r="G40"/>
  <c r="G49"/>
  <c r="G50"/>
  <c r="G51"/>
  <c r="G52"/>
  <c r="G54"/>
  <c r="G55"/>
  <c r="G62"/>
  <c r="G67"/>
  <c r="G69"/>
  <c r="G76"/>
  <c r="G78"/>
  <c r="G81"/>
  <c r="G83"/>
  <c r="G86"/>
  <c r="G91"/>
  <c r="G103"/>
  <c r="G106"/>
  <c r="G108"/>
  <c r="G113"/>
  <c r="G116"/>
  <c r="G118"/>
  <c r="G121"/>
  <c r="G123"/>
  <c r="G126"/>
  <c r="G129"/>
  <c r="E16"/>
  <c r="E17"/>
  <c r="E18"/>
  <c r="E20"/>
  <c r="E21"/>
  <c r="E22"/>
  <c r="E23"/>
  <c r="E25"/>
  <c r="E26"/>
  <c r="E27"/>
  <c r="E30"/>
  <c r="E31"/>
  <c r="E32"/>
  <c r="E33"/>
  <c r="E35"/>
  <c r="E36"/>
  <c r="E38"/>
  <c r="E39"/>
  <c r="E40"/>
  <c r="E48"/>
  <c r="E49"/>
  <c r="E50"/>
  <c r="E51"/>
  <c r="E52"/>
  <c r="E54"/>
  <c r="E55"/>
  <c r="E62"/>
  <c r="E67"/>
  <c r="E69"/>
  <c r="E76"/>
  <c r="E78"/>
  <c r="E81"/>
  <c r="E83"/>
  <c r="E86"/>
  <c r="E91"/>
  <c r="E103"/>
  <c r="E106"/>
  <c r="E108"/>
  <c r="E113"/>
  <c r="E116"/>
  <c r="E118"/>
  <c r="E121"/>
  <c r="E123"/>
  <c r="E126"/>
  <c r="E129"/>
  <c r="E128" s="1"/>
  <c r="D115" l="1"/>
  <c r="E115" s="1"/>
  <c r="F115" l="1"/>
  <c r="H116"/>
  <c r="H115" l="1"/>
  <c r="G115"/>
  <c r="J127"/>
  <c r="F127"/>
  <c r="C127"/>
  <c r="I127"/>
  <c r="H126"/>
  <c r="J125"/>
  <c r="J124" s="1"/>
  <c r="I125"/>
  <c r="F125"/>
  <c r="F124" s="1"/>
  <c r="D125"/>
  <c r="D124" s="1"/>
  <c r="C125"/>
  <c r="C124" s="1"/>
  <c r="H123"/>
  <c r="J122"/>
  <c r="I122"/>
  <c r="F122"/>
  <c r="D122"/>
  <c r="H121"/>
  <c r="J120"/>
  <c r="I120"/>
  <c r="F120"/>
  <c r="D120"/>
  <c r="D119" s="1"/>
  <c r="C120"/>
  <c r="C119" s="1"/>
  <c r="H118"/>
  <c r="J117"/>
  <c r="I117"/>
  <c r="F117"/>
  <c r="F114" s="1"/>
  <c r="D117"/>
  <c r="D114" s="1"/>
  <c r="C117"/>
  <c r="C114" s="1"/>
  <c r="J115"/>
  <c r="H113"/>
  <c r="J112"/>
  <c r="J111" s="1"/>
  <c r="I112"/>
  <c r="F112"/>
  <c r="F111" s="1"/>
  <c r="D112"/>
  <c r="D111" s="1"/>
  <c r="C112"/>
  <c r="C111" s="1"/>
  <c r="J107"/>
  <c r="I107"/>
  <c r="F107"/>
  <c r="D107"/>
  <c r="C107"/>
  <c r="J105"/>
  <c r="I105"/>
  <c r="F105"/>
  <c r="D105"/>
  <c r="C105"/>
  <c r="H103"/>
  <c r="J102"/>
  <c r="J101" s="1"/>
  <c r="I102"/>
  <c r="F102"/>
  <c r="F101" s="1"/>
  <c r="D102"/>
  <c r="D101" s="1"/>
  <c r="C102"/>
  <c r="C101" s="1"/>
  <c r="J98"/>
  <c r="C98"/>
  <c r="C92" s="1"/>
  <c r="I94"/>
  <c r="I93" s="1"/>
  <c r="J90"/>
  <c r="I90"/>
  <c r="F90"/>
  <c r="F87" s="1"/>
  <c r="D90"/>
  <c r="D87" s="1"/>
  <c r="C90"/>
  <c r="C87" s="1"/>
  <c r="H86"/>
  <c r="J85"/>
  <c r="I85"/>
  <c r="F85"/>
  <c r="D85"/>
  <c r="C85"/>
  <c r="J82"/>
  <c r="I82"/>
  <c r="F82"/>
  <c r="D82"/>
  <c r="C82"/>
  <c r="J80"/>
  <c r="I80"/>
  <c r="F80"/>
  <c r="D80"/>
  <c r="C80"/>
  <c r="H78"/>
  <c r="J77"/>
  <c r="I77"/>
  <c r="F77"/>
  <c r="D77"/>
  <c r="C77"/>
  <c r="H76"/>
  <c r="J75"/>
  <c r="J70" s="1"/>
  <c r="I75"/>
  <c r="F75"/>
  <c r="F70" s="1"/>
  <c r="D75"/>
  <c r="D70" s="1"/>
  <c r="C75"/>
  <c r="I71"/>
  <c r="H69"/>
  <c r="J68"/>
  <c r="I68"/>
  <c r="F68"/>
  <c r="D68"/>
  <c r="C68"/>
  <c r="J66"/>
  <c r="I66"/>
  <c r="F66"/>
  <c r="D66"/>
  <c r="C66"/>
  <c r="H54"/>
  <c r="J53"/>
  <c r="D53"/>
  <c r="C53"/>
  <c r="J47"/>
  <c r="D47"/>
  <c r="C47"/>
  <c r="I46"/>
  <c r="J37"/>
  <c r="J34" s="1"/>
  <c r="I37"/>
  <c r="D37"/>
  <c r="D34" s="1"/>
  <c r="C37"/>
  <c r="C34" s="1"/>
  <c r="H33"/>
  <c r="H32"/>
  <c r="H31"/>
  <c r="H30"/>
  <c r="J29"/>
  <c r="J28" s="1"/>
  <c r="I29"/>
  <c r="I28" s="1"/>
  <c r="C29"/>
  <c r="C28" s="1"/>
  <c r="J24"/>
  <c r="D24"/>
  <c r="C24"/>
  <c r="J19"/>
  <c r="D19"/>
  <c r="C19"/>
  <c r="H16"/>
  <c r="J15"/>
  <c r="D15"/>
  <c r="C15"/>
  <c r="I14"/>
  <c r="I13" s="1"/>
  <c r="J119" l="1"/>
  <c r="J114"/>
  <c r="H107"/>
  <c r="J14"/>
  <c r="J13" s="1"/>
  <c r="C14"/>
  <c r="H82"/>
  <c r="D14"/>
  <c r="H80"/>
  <c r="H87"/>
  <c r="F119"/>
  <c r="D46"/>
  <c r="D41" s="1"/>
  <c r="D110"/>
  <c r="D109" s="1"/>
  <c r="C70"/>
  <c r="F84"/>
  <c r="E53"/>
  <c r="G68"/>
  <c r="G77"/>
  <c r="G82"/>
  <c r="E85"/>
  <c r="E90"/>
  <c r="G95"/>
  <c r="I70"/>
  <c r="C84"/>
  <c r="I87"/>
  <c r="I84" s="1"/>
  <c r="G107"/>
  <c r="E77"/>
  <c r="E82"/>
  <c r="E95"/>
  <c r="E99"/>
  <c r="G24"/>
  <c r="G53"/>
  <c r="G128"/>
  <c r="E102"/>
  <c r="E101" s="1"/>
  <c r="G105"/>
  <c r="E107"/>
  <c r="E120"/>
  <c r="G102"/>
  <c r="E117"/>
  <c r="E114" s="1"/>
  <c r="G120"/>
  <c r="G15"/>
  <c r="E66"/>
  <c r="E71"/>
  <c r="E75"/>
  <c r="E80"/>
  <c r="G85"/>
  <c r="G90"/>
  <c r="E94"/>
  <c r="E112"/>
  <c r="E111" s="1"/>
  <c r="G117"/>
  <c r="E122"/>
  <c r="E125"/>
  <c r="E124" s="1"/>
  <c r="E19"/>
  <c r="E29"/>
  <c r="E37"/>
  <c r="E34" s="1"/>
  <c r="G19"/>
  <c r="E24"/>
  <c r="G29"/>
  <c r="G37"/>
  <c r="I41"/>
  <c r="G66"/>
  <c r="E68"/>
  <c r="G71"/>
  <c r="G75"/>
  <c r="G80"/>
  <c r="E87"/>
  <c r="G94"/>
  <c r="E105"/>
  <c r="G112"/>
  <c r="G122"/>
  <c r="G125"/>
  <c r="E47"/>
  <c r="E15"/>
  <c r="F98"/>
  <c r="F92" s="1"/>
  <c r="G99"/>
  <c r="J92"/>
  <c r="C104"/>
  <c r="D104"/>
  <c r="I124"/>
  <c r="C79"/>
  <c r="J79"/>
  <c r="J65" s="1"/>
  <c r="I92"/>
  <c r="J46"/>
  <c r="J41" s="1"/>
  <c r="H77"/>
  <c r="J84"/>
  <c r="I111"/>
  <c r="H112"/>
  <c r="I101"/>
  <c r="J104"/>
  <c r="C13"/>
  <c r="D28"/>
  <c r="E28" s="1"/>
  <c r="H29"/>
  <c r="D79"/>
  <c r="D65" s="1"/>
  <c r="H94"/>
  <c r="D127"/>
  <c r="E127" s="1"/>
  <c r="H15"/>
  <c r="C46"/>
  <c r="C41" s="1"/>
  <c r="H53"/>
  <c r="H102"/>
  <c r="I79"/>
  <c r="I104"/>
  <c r="I34"/>
  <c r="H68"/>
  <c r="I114"/>
  <c r="H120"/>
  <c r="F28"/>
  <c r="F79"/>
  <c r="I119"/>
  <c r="D98"/>
  <c r="H71"/>
  <c r="H117"/>
  <c r="H125"/>
  <c r="F104"/>
  <c r="H75"/>
  <c r="H85"/>
  <c r="H122"/>
  <c r="G87"/>
  <c r="J12" l="1"/>
  <c r="J130" s="1"/>
  <c r="H104"/>
  <c r="E14"/>
  <c r="C65"/>
  <c r="C12" s="1"/>
  <c r="E98"/>
  <c r="D92"/>
  <c r="F65"/>
  <c r="H79"/>
  <c r="F110"/>
  <c r="E70"/>
  <c r="E119"/>
  <c r="G119"/>
  <c r="I65"/>
  <c r="I12" s="1"/>
  <c r="D84"/>
  <c r="E79"/>
  <c r="G124"/>
  <c r="G104"/>
  <c r="G101"/>
  <c r="E46"/>
  <c r="E41" s="1"/>
  <c r="G79"/>
  <c r="G28"/>
  <c r="G14"/>
  <c r="G70"/>
  <c r="E104"/>
  <c r="E93"/>
  <c r="G98"/>
  <c r="G127"/>
  <c r="G93"/>
  <c r="D13"/>
  <c r="E13" s="1"/>
  <c r="G111"/>
  <c r="I110"/>
  <c r="I109" s="1"/>
  <c r="H93"/>
  <c r="J110"/>
  <c r="J109" s="1"/>
  <c r="H28"/>
  <c r="C110"/>
  <c r="H70"/>
  <c r="H111"/>
  <c r="H119"/>
  <c r="H124"/>
  <c r="H14"/>
  <c r="F13"/>
  <c r="E92" l="1"/>
  <c r="D12"/>
  <c r="C130"/>
  <c r="E84"/>
  <c r="E65"/>
  <c r="G84"/>
  <c r="H101"/>
  <c r="G13"/>
  <c r="G65"/>
  <c r="G92"/>
  <c r="E110"/>
  <c r="E109" s="1"/>
  <c r="G114"/>
  <c r="G34"/>
  <c r="I130"/>
  <c r="H92"/>
  <c r="H13"/>
  <c r="H84"/>
  <c r="H65"/>
  <c r="H114"/>
  <c r="E12" l="1"/>
  <c r="G110"/>
  <c r="H110"/>
  <c r="D130" l="1"/>
  <c r="E130" s="1"/>
  <c r="H109"/>
  <c r="G109"/>
  <c r="G48" l="1"/>
  <c r="H48"/>
  <c r="F47"/>
  <c r="G47" s="1"/>
  <c r="H47" l="1"/>
  <c r="F46"/>
  <c r="F41" s="1"/>
  <c r="F12" s="1"/>
  <c r="G46" l="1"/>
  <c r="H46"/>
  <c r="H41" l="1"/>
  <c r="G41"/>
  <c r="G12" l="1"/>
  <c r="F130"/>
  <c r="H12"/>
  <c r="H130" l="1"/>
  <c r="G130"/>
</calcChain>
</file>

<file path=xl/sharedStrings.xml><?xml version="1.0" encoding="utf-8"?>
<sst xmlns="http://schemas.openxmlformats.org/spreadsheetml/2006/main" count="253" uniqueCount="253">
  <si>
    <t xml:space="preserve">Приложение 2 </t>
  </si>
  <si>
    <t>к постановлению</t>
  </si>
  <si>
    <t xml:space="preserve">администрации города </t>
  </si>
  <si>
    <t>ФОРМА К-2</t>
  </si>
  <si>
    <t xml:space="preserve">Код </t>
  </si>
  <si>
    <t>Наименование  кода вида доходов</t>
  </si>
  <si>
    <t>Ожидаемое исполнение 
за год по состоянию 
на отчетную дату</t>
  </si>
  <si>
    <t>Утверждено по бюджету первоначально</t>
  </si>
  <si>
    <t>Уточненный план</t>
  </si>
  <si>
    <t>Факт</t>
  </si>
  <si>
    <t>отклонение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</si>
  <si>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</si>
  <si>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</si>
  <si>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</si>
  <si>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</si>
  <si>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</si>
  <si>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</si>
  <si>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</si>
  <si>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</si>
  <si>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</si>
  <si>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</si>
  <si>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</si>
  <si>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</si>
  <si>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</si>
  <si>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</si>
  <si>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</si>
  <si>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</si>
  <si>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</si>
  <si>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</si>
  <si>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</si>
  <si>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</si>
  <si>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</si>
  <si>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</si>
  <si>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</si>
  <si>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</si>
  <si>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</si>
  <si>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</si>
  <si>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</si>
  <si>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</si>
  <si>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</si>
  <si>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</si>
  <si>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</si>
  <si>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</si>
  <si>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</si>
  <si>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</si>
  <si>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</si>
  <si>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</si>
  <si>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</si>
  <si>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</si>
  <si>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</si>
  <si>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</si>
  <si>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</si>
  <si>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</si>
  <si>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</si>
  <si>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</si>
  <si>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</si>
  <si>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</si>
  <si>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</si>
  <si>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</si>
  <si>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</si>
  <si>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</si>
  <si>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1 05 03000 01 0000 110</t>
  </si>
  <si>
    <t>Единый сельскохозяйственный налог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</si>
  <si>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</si>
  <si>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</si>
  <si>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</si>
  <si>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</si>
  <si>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</si>
  <si>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</si>
  <si>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</si>
  <si>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</si>
  <si>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</si>
  <si>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</si>
  <si>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</si>
  <si>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</si>
  <si>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</si>
  <si>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</si>
  <si>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</si>
  <si>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</si>
  <si>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1 06 04011 02 2200 110</t>
  </si>
  <si>
    <t>Транспортный налог с организаций (проценты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</si>
  <si>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</si>
  <si>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</si>
  <si>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</si>
  <si>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</si>
  <si>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</si>
  <si>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</si>
  <si>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</si>
  <si>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</si>
  <si>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</si>
  <si>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</si>
  <si>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</si>
  <si>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</si>
  <si>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</si>
  <si>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</si>
  <si>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</si>
  <si>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</si>
  <si>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</si>
  <si>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</si>
  <si>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</si>
  <si>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</si>
  <si>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</si>
  <si>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</si>
  <si>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</si>
  <si>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</si>
  <si>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</si>
  <si>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1 11 08000 00 0000 120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</si>
  <si>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</si>
  <si>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</si>
  <si>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</si>
  <si>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</si>
  <si>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</si>
  <si>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</si>
  <si>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</si>
  <si>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</si>
  <si>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</si>
  <si>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</si>
  <si>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</si>
  <si>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</si>
  <si>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</si>
  <si>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</si>
  <si>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</si>
  <si>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</si>
  <si>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</si>
  <si>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</si>
  <si>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</si>
  <si>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</si>
  <si>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</si>
  <si>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</si>
  <si>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</si>
  <si>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</si>
  <si>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</si>
  <si>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</si>
  <si>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</si>
  <si>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</si>
  <si>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</si>
  <si>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</si>
  <si>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</si>
  <si>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</si>
  <si>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</si>
  <si>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</si>
  <si>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</si>
  <si>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</si>
  <si>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</si>
  <si>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1 17 05000 00 0000 180</t>
  </si>
  <si>
    <t xml:space="preserve">Прочие неналоговые доходы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</si>
  <si>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</si>
  <si>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</si>
  <si>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</si>
  <si>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</si>
  <si>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2 02 1000 00 0000 151</t>
  </si>
  <si>
    <t xml:space="preserve">Дотации бюджетам бюджетной системы  Российской Федерации 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</si>
  <si>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</si>
  <si>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</si>
  <si>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</si>
  <si>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 Российской Федерации  (межбюджетные субсидии)</t>
  </si>
  <si>
    <t>2 02 29999 00 0000 151</t>
  </si>
  <si>
    <t>Прочие субсидии</t>
  </si>
  <si>
    <t>2 02 30000 00 0000 151</t>
  </si>
  <si>
    <t xml:space="preserve">Субвенции бюджетам бюджетной системы  Российской Федерации  </t>
  </si>
  <si>
    <t>2 02 30024 00 0000 151</t>
  </si>
  <si>
    <t xml:space="preserve">Субвенции местным бюджетам на выполнение передаваемых полномочий субъектов Российской Федерации 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</si>
  <si>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</si>
  <si>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</si>
  <si>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</si>
  <si>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</si>
  <si>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</si>
  <si>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</si>
  <si>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ДОХОДОВ:</t>
  </si>
  <si>
    <t>тыс.руб.</t>
  </si>
  <si>
    <t>% исполнения от
уточненного
плана</t>
  </si>
  <si>
    <t>Исполнение за 9 месяцев 2018 г.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</si>
  <si>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</si>
  <si>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</si>
  <si>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</si>
  <si>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</si>
  <si>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</si>
  <si>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</si>
  <si>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1 17 01050 05 0000 180</t>
  </si>
  <si>
    <t>Невыясненные поступления, зачисляемые в бюджеты муниципальных районов</t>
  </si>
  <si>
    <t>Исполнение бюджета Усольского городского поселения по кодам видов доходов за 9 месяцев 2018 г.
и ожидаемое исполнение бюджета поселения за 2018 год</t>
  </si>
  <si>
    <t xml:space="preserve">1 06 01030 13 0000 110
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</si>
  <si>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</si>
  <si>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</si>
  <si>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</si>
  <si>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</si>
  <si>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1 06 06000 00 0000 110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</si>
  <si>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</si>
  <si>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</si>
  <si>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</si>
  <si>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</si>
  <si>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</si>
  <si>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</si>
  <si>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</si>
  <si>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</si>
  <si>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</si>
  <si>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</si>
  <si>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 xml:space="preserve">1 13 02065 13 0000 130
</t>
  </si>
  <si>
    <t>Доходы, поступающие в порядке возмещения расходов, понесенных в связи с эксплуатацией имущества городских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</si>
  <si>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</si>
  <si>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</si>
  <si>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</si>
  <si>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</si>
  <si>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</si>
  <si>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</si>
  <si>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</si>
  <si>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</si>
  <si>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2 02 15001 13 0000 151</t>
  </si>
  <si>
    <t>Дотации бюджетам городских поселений на выравнивание  бюджетной обеспеченности</t>
  </si>
  <si>
    <t>2 02 25467 13 0000 151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</si>
  <si>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</si>
  <si>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2 02 29999 13 0000 151</t>
  </si>
  <si>
    <t>2 02 30024 13 0000 151</t>
  </si>
  <si>
    <t>Субвенции бюджетам городских поселений на выполнение передаваемых полномочий субъектов Российской Федерации</t>
  </si>
  <si>
    <t>2 02 35118 00 0000 151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</si>
  <si>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</si>
  <si>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</si>
  <si>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2 02 49999 13 0000 151</t>
  </si>
  <si>
    <t>Прочие межбюджетные трансферты, передаваемые бюджетам городских поселений</t>
  </si>
  <si>
    <t>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</si>
  <si>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</si>
  <si>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1 13 02995 13 0000 130</t>
  </si>
  <si>
    <t>Прочие доходы от компенсации затрат бюджетов городских поселений</t>
  </si>
  <si>
    <t xml:space="preserve">1 06 01030 13 1000 110
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</si>
  <si>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</si>
  <si>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</si>
  <si>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1 06 06033 13 1000 110</t>
  </si>
  <si>
    <t>1 06 06033 13 2100 110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</si>
  <si>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</si>
  <si>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</si>
  <si>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</si>
  <si>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</si>
  <si>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</si>
  <si>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</si>
  <si>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</si>
  <si>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</si>
  <si>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1 11 05020 00 0000 120
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</si>
  <si>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</si>
  <si>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</si>
  <si>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</si>
  <si>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1 14 06020 00 0000 430
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</si>
  <si>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</si>
  <si>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2 19 60010 13 0000 151</t>
  </si>
  <si>
    <t xml:space="preserve">1 13 02060 00 0000 130
</t>
  </si>
  <si>
    <t>Доходы, поступающие в порядке возмещения расходов, понесенных в связи с эксплуатацией имущества</t>
  </si>
  <si>
    <t>Прочие субсидии бюджетам городских поселений</t>
  </si>
  <si>
    <t>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</si>
  <si>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</si>
  <si>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</si>
  <si>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Транспортный налог с организаций (прочие поступления)</t>
  </si>
  <si>
    <t xml:space="preserve">1 06 01030 13 2100 110
</t>
  </si>
  <si>
    <t>Субвенции бюджетам на осуществление первичного воинского учета на территориях, где отсутствуют военные комиссариаты</t>
  </si>
  <si>
    <r>
      <t xml:space="preserve">от </t>
    </r>
    <r>
      <rPr>
        <u/>
        <sz val="12"/>
        <rFont val="Times New Roman"/>
        <family val="1"/>
        <charset val="204"/>
      </rPr>
      <t>09.11.2018 № 2584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</si>
</sst>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_₽"/>
  </numFmts>
  <fonts count="32">
    <font>
      <sz val="10"/>
      <name val="Arial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</cellStyleXfs>
  <cellXfs count="100">
    <xf numFmtId="0" fontId="0" fillId="0" borderId="0" xfId="0"/>
    <xf numFmtId="0" fontId="1" fillId="0" borderId="0" xfId="1"/>
    <xf numFmtId="0" fontId="2" fillId="0" borderId="0" xfId="1" applyFont="1" applyFill="1" applyAlignment="1"/>
    <xf numFmtId="0" fontId="4" fillId="0" borderId="0" xfId="0" applyFont="1" applyAlignment="1"/>
    <xf numFmtId="0" fontId="5" fillId="0" borderId="0" xfId="1" applyFont="1"/>
    <xf numFmtId="0" fontId="7" fillId="0" borderId="0" xfId="1" applyFont="1"/>
    <xf numFmtId="0" fontId="8" fillId="0" borderId="0" xfId="1" applyFont="1" applyBorder="1"/>
    <xf numFmtId="0" fontId="8" fillId="0" borderId="0" xfId="1" applyFont="1" applyFill="1" applyBorder="1"/>
    <xf numFmtId="0" fontId="1" fillId="0" borderId="2" xfId="1" applyBorder="1"/>
    <xf numFmtId="3" fontId="10" fillId="0" borderId="2" xfId="3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0" fontId="1" fillId="0" borderId="2" xfId="1" applyFill="1" applyBorder="1"/>
    <xf numFmtId="0" fontId="1" fillId="0" borderId="0" xfId="1" applyFill="1"/>
    <xf numFmtId="3" fontId="10" fillId="0" borderId="7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3" fontId="12" fillId="0" borderId="2" xfId="1" applyNumberFormat="1" applyFont="1" applyBorder="1" applyAlignment="1">
      <alignment horizontal="left" vertical="top"/>
    </xf>
    <xf numFmtId="0" fontId="13" fillId="0" borderId="2" xfId="0" applyFont="1" applyBorder="1" applyAlignment="1">
      <alignment vertical="top" wrapText="1"/>
    </xf>
    <xf numFmtId="164" fontId="13" fillId="0" borderId="2" xfId="1" applyNumberFormat="1" applyFont="1" applyFill="1" applyBorder="1" applyAlignment="1">
      <alignment vertical="top"/>
    </xf>
    <xf numFmtId="0" fontId="11" fillId="0" borderId="0" xfId="1" applyFont="1"/>
    <xf numFmtId="0" fontId="12" fillId="0" borderId="2" xfId="1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4" fillId="0" borderId="0" xfId="1" applyFont="1"/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3" fontId="17" fillId="0" borderId="2" xfId="1" applyNumberFormat="1" applyFont="1" applyBorder="1" applyAlignment="1">
      <alignment horizontal="left" vertical="top"/>
    </xf>
    <xf numFmtId="0" fontId="18" fillId="0" borderId="2" xfId="0" applyFont="1" applyBorder="1" applyAlignment="1">
      <alignment vertical="top" wrapText="1"/>
    </xf>
    <xf numFmtId="164" fontId="18" fillId="0" borderId="2" xfId="1" applyNumberFormat="1" applyFont="1" applyFill="1" applyBorder="1" applyAlignment="1">
      <alignment vertical="top"/>
    </xf>
    <xf numFmtId="164" fontId="19" fillId="0" borderId="2" xfId="1" applyNumberFormat="1" applyFont="1" applyFill="1" applyBorder="1" applyAlignment="1">
      <alignment vertical="top"/>
    </xf>
    <xf numFmtId="0" fontId="20" fillId="0" borderId="0" xfId="1" applyFont="1"/>
    <xf numFmtId="3" fontId="21" fillId="0" borderId="2" xfId="1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164" fontId="5" fillId="0" borderId="2" xfId="1" applyNumberFormat="1" applyFont="1" applyFill="1" applyBorder="1" applyAlignment="1">
      <alignment vertical="top"/>
    </xf>
    <xf numFmtId="0" fontId="1" fillId="0" borderId="0" xfId="1" applyFont="1"/>
    <xf numFmtId="3" fontId="12" fillId="0" borderId="2" xfId="1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22" fillId="0" borderId="0" xfId="1" applyFont="1"/>
    <xf numFmtId="0" fontId="13" fillId="0" borderId="2" xfId="0" applyFont="1" applyFill="1" applyBorder="1" applyAlignment="1">
      <alignment vertical="top" wrapText="1"/>
    </xf>
    <xf numFmtId="3" fontId="17" fillId="0" borderId="2" xfId="1" applyNumberFormat="1" applyFont="1" applyFill="1" applyBorder="1" applyAlignment="1">
      <alignment horizontal="left" vertical="top"/>
    </xf>
    <xf numFmtId="0" fontId="18" fillId="0" borderId="2" xfId="0" applyFont="1" applyFill="1" applyBorder="1" applyAlignment="1">
      <alignment vertical="top" wrapText="1"/>
    </xf>
    <xf numFmtId="3" fontId="23" fillId="0" borderId="2" xfId="1" applyNumberFormat="1" applyFont="1" applyBorder="1" applyAlignment="1">
      <alignment horizontal="left" vertical="top"/>
    </xf>
    <xf numFmtId="0" fontId="19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3" fontId="24" fillId="0" borderId="2" xfId="1" applyNumberFormat="1" applyFont="1" applyBorder="1" applyAlignment="1">
      <alignment horizontal="left" vertical="top"/>
    </xf>
    <xf numFmtId="0" fontId="25" fillId="0" borderId="2" xfId="0" applyFont="1" applyBorder="1" applyAlignment="1">
      <alignment vertical="top" wrapText="1"/>
    </xf>
    <xf numFmtId="164" fontId="25" fillId="0" borderId="2" xfId="1" applyNumberFormat="1" applyFont="1" applyFill="1" applyBorder="1" applyAlignment="1">
      <alignment vertical="top"/>
    </xf>
    <xf numFmtId="0" fontId="18" fillId="0" borderId="2" xfId="0" applyFont="1" applyFill="1" applyBorder="1" applyAlignment="1">
      <alignment horizontal="left" vertical="top" wrapText="1"/>
    </xf>
    <xf numFmtId="3" fontId="12" fillId="0" borderId="2" xfId="1" applyNumberFormat="1" applyFont="1" applyBorder="1" applyAlignment="1">
      <alignment vertical="top"/>
    </xf>
    <xf numFmtId="0" fontId="17" fillId="0" borderId="2" xfId="1" applyFont="1" applyBorder="1" applyAlignment="1">
      <alignment horizontal="left" vertical="top"/>
    </xf>
    <xf numFmtId="0" fontId="15" fillId="0" borderId="2" xfId="1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3" fillId="0" borderId="2" xfId="1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24" fillId="0" borderId="2" xfId="1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wrapText="1"/>
    </xf>
    <xf numFmtId="164" fontId="13" fillId="0" borderId="2" xfId="1" applyNumberFormat="1" applyFont="1" applyFill="1" applyBorder="1" applyAlignment="1"/>
    <xf numFmtId="0" fontId="1" fillId="2" borderId="0" xfId="1" applyFill="1"/>
    <xf numFmtId="164" fontId="13" fillId="3" borderId="2" xfId="1" applyNumberFormat="1" applyFont="1" applyFill="1" applyBorder="1" applyAlignment="1">
      <alignment vertical="top"/>
    </xf>
    <xf numFmtId="164" fontId="16" fillId="3" borderId="2" xfId="1" applyNumberFormat="1" applyFont="1" applyFill="1" applyBorder="1" applyAlignment="1">
      <alignment vertical="top"/>
    </xf>
    <xf numFmtId="164" fontId="18" fillId="3" borderId="2" xfId="1" applyNumberFormat="1" applyFont="1" applyFill="1" applyBorder="1" applyAlignment="1">
      <alignment vertical="top"/>
    </xf>
    <xf numFmtId="164" fontId="5" fillId="3" borderId="2" xfId="1" applyNumberFormat="1" applyFont="1" applyFill="1" applyBorder="1" applyAlignment="1">
      <alignment vertical="top"/>
    </xf>
    <xf numFmtId="164" fontId="19" fillId="3" borderId="2" xfId="1" applyNumberFormat="1" applyFont="1" applyFill="1" applyBorder="1" applyAlignment="1">
      <alignment vertical="top"/>
    </xf>
    <xf numFmtId="164" fontId="25" fillId="3" borderId="2" xfId="1" applyNumberFormat="1" applyFont="1" applyFill="1" applyBorder="1" applyAlignment="1">
      <alignment vertical="top"/>
    </xf>
    <xf numFmtId="164" fontId="13" fillId="3" borderId="2" xfId="1" applyNumberFormat="1" applyFont="1" applyFill="1" applyBorder="1" applyAlignment="1"/>
    <xf numFmtId="3" fontId="12" fillId="0" borderId="2" xfId="1" applyNumberFormat="1" applyFont="1" applyBorder="1" applyAlignment="1">
      <alignment horizontal="left" vertical="top" wrapText="1"/>
    </xf>
    <xf numFmtId="3" fontId="21" fillId="0" borderId="2" xfId="1" applyNumberFormat="1" applyFont="1" applyBorder="1" applyAlignment="1">
      <alignment horizontal="left" vertical="top" wrapText="1"/>
    </xf>
    <xf numFmtId="3" fontId="17" fillId="0" borderId="2" xfId="1" applyNumberFormat="1" applyFont="1" applyBorder="1" applyAlignment="1">
      <alignment horizontal="left" vertical="top" wrapText="1"/>
    </xf>
    <xf numFmtId="3" fontId="24" fillId="0" borderId="2" xfId="1" applyNumberFormat="1" applyFont="1" applyBorder="1" applyAlignment="1">
      <alignment horizontal="left" vertical="top" wrapText="1"/>
    </xf>
    <xf numFmtId="3" fontId="15" fillId="0" borderId="2" xfId="1" applyNumberFormat="1" applyFont="1" applyBorder="1" applyAlignment="1">
      <alignment horizontal="left" vertical="top" wrapText="1"/>
    </xf>
    <xf numFmtId="0" fontId="15" fillId="0" borderId="2" xfId="1" applyFont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165" fontId="15" fillId="0" borderId="2" xfId="1" applyNumberFormat="1" applyFont="1" applyBorder="1" applyAlignment="1">
      <alignment vertical="top" wrapText="1"/>
    </xf>
    <xf numFmtId="165" fontId="18" fillId="0" borderId="2" xfId="1" applyNumberFormat="1" applyFont="1" applyFill="1" applyBorder="1" applyAlignment="1">
      <alignment vertical="top" wrapText="1"/>
    </xf>
    <xf numFmtId="165" fontId="18" fillId="3" borderId="2" xfId="1" applyNumberFormat="1" applyFont="1" applyFill="1" applyBorder="1" applyAlignment="1">
      <alignment vertical="top" wrapText="1"/>
    </xf>
    <xf numFmtId="165" fontId="25" fillId="0" borderId="2" xfId="1" applyNumberFormat="1" applyFont="1" applyFill="1" applyBorder="1" applyAlignment="1">
      <alignment vertical="top" wrapText="1"/>
    </xf>
    <xf numFmtId="165" fontId="17" fillId="0" borderId="2" xfId="1" applyNumberFormat="1" applyFont="1" applyBorder="1" applyAlignment="1">
      <alignment vertical="top" wrapText="1"/>
    </xf>
    <xf numFmtId="49" fontId="18" fillId="0" borderId="2" xfId="0" applyNumberFormat="1" applyFont="1" applyBorder="1" applyAlignment="1">
      <alignment horizontal="fill" vertical="top" wrapText="1"/>
    </xf>
    <xf numFmtId="0" fontId="16" fillId="0" borderId="2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center" wrapText="1"/>
    </xf>
    <xf numFmtId="0" fontId="29" fillId="0" borderId="0" xfId="1" applyFont="1" applyFill="1" applyAlignment="1">
      <alignment horizontal="left"/>
    </xf>
    <xf numFmtId="0" fontId="30" fillId="0" borderId="0" xfId="0" applyFont="1" applyAlignment="1"/>
    <xf numFmtId="0" fontId="29" fillId="0" borderId="0" xfId="1" applyFont="1" applyFill="1" applyAlignment="1"/>
    <xf numFmtId="0" fontId="29" fillId="0" borderId="0" xfId="1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5" fillId="0" borderId="1" xfId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10" fillId="0" borderId="2" xfId="1" applyNumberFormat="1" applyFont="1" applyFill="1" applyBorder="1" applyAlignment="1">
      <alignment horizontal="center" vertical="center" wrapText="1"/>
    </xf>
    <xf numFmtId="3" fontId="10" fillId="0" borderId="3" xfId="3" applyNumberFormat="1" applyFont="1" applyFill="1" applyBorder="1" applyAlignment="1">
      <alignment horizontal="center" vertical="center" wrapText="1"/>
    </xf>
    <xf numFmtId="3" fontId="10" fillId="0" borderId="4" xfId="3" applyNumberFormat="1" applyFont="1" applyFill="1" applyBorder="1" applyAlignment="1">
      <alignment horizontal="center" vertical="center" wrapText="1"/>
    </xf>
    <xf numFmtId="3" fontId="10" fillId="0" borderId="5" xfId="3" applyNumberFormat="1" applyFont="1" applyFill="1" applyBorder="1" applyAlignment="1">
      <alignment horizontal="center" vertical="center" wrapText="1"/>
    </xf>
    <xf numFmtId="3" fontId="10" fillId="0" borderId="6" xfId="3" applyNumberFormat="1" applyFont="1" applyFill="1" applyBorder="1" applyAlignment="1">
      <alignment horizontal="center" vertical="center" wrapText="1"/>
    </xf>
    <xf numFmtId="3" fontId="10" fillId="0" borderId="7" xfId="3" applyNumberFormat="1" applyFont="1" applyFill="1" applyBorder="1" applyAlignment="1">
      <alignment horizontal="center" vertical="center" wrapText="1"/>
    </xf>
  </cellXfs>
  <cellStyles count="18">
    <cellStyle name="Normal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2"/>
    <cellStyle name="Обычный_Покварталь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74" zoomScaleNormal="74" zoomScaleSheetLayoutView="100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A11" sqref="A11:XFD12"/>
    </sheetView>
  </sheetViews>
  <sheetFormatPr defaultColWidth="9.08984375" defaultRowHeight="12.5"/>
  <cols>
    <col min="1" max="1" width="18.81640625" style="1" customWidth="1"/>
    <col min="2" max="2" width="67.08984375" style="1" customWidth="1"/>
    <col min="3" max="3" width="11.1796875" style="12" customWidth="1"/>
    <col min="4" max="4" width="11.08984375" style="12" customWidth="1"/>
    <col min="5" max="5" width="11" style="64" hidden="1" customWidth="1"/>
    <col min="6" max="6" width="11" style="12" customWidth="1"/>
    <col min="7" max="7" width="11.6328125" style="64" hidden="1" customWidth="1"/>
    <col min="8" max="8" width="10.81640625" style="12" customWidth="1"/>
    <col min="9" max="9" width="10.54296875" style="1" hidden="1" customWidth="1"/>
    <col min="10" max="10" width="10.90625" style="1" customWidth="1"/>
    <col min="11" max="16384" width="9.08984375" style="1"/>
  </cols>
  <sheetData>
    <row r="1" spans="1:10" ht="15.5">
      <c r="C1" s="87" t="s">
        <v>0</v>
      </c>
      <c r="D1" s="88"/>
      <c r="E1" s="88"/>
      <c r="F1" s="88"/>
      <c r="G1" s="88"/>
      <c r="H1" s="88"/>
      <c r="I1" s="88"/>
      <c r="J1" s="88"/>
    </row>
    <row r="2" spans="1:10" ht="15.5">
      <c r="C2" s="87" t="s">
        <v>1</v>
      </c>
      <c r="D2" s="88"/>
      <c r="E2" s="88"/>
      <c r="F2" s="88"/>
      <c r="G2" s="88"/>
      <c r="H2" s="88"/>
      <c r="I2" s="88"/>
      <c r="J2" s="88"/>
    </row>
    <row r="3" spans="1:10" ht="15.5">
      <c r="C3" s="87" t="s">
        <v>2</v>
      </c>
      <c r="D3" s="88"/>
      <c r="E3" s="88"/>
      <c r="F3" s="88"/>
      <c r="G3" s="88"/>
      <c r="H3" s="88"/>
      <c r="I3" s="88"/>
      <c r="J3" s="88"/>
    </row>
    <row r="4" spans="1:10" ht="15.5">
      <c r="C4" s="89" t="s">
        <v>252</v>
      </c>
      <c r="D4" s="88"/>
      <c r="E4" s="88"/>
      <c r="F4" s="88"/>
      <c r="G4" s="88"/>
      <c r="H4" s="88"/>
      <c r="I4" s="88"/>
      <c r="J4" s="88"/>
    </row>
    <row r="5" spans="1:10" ht="16.5">
      <c r="C5" s="2"/>
      <c r="D5" s="3"/>
      <c r="E5" s="3"/>
      <c r="F5" s="3"/>
      <c r="G5" s="3"/>
      <c r="H5" s="3"/>
      <c r="I5" s="3"/>
      <c r="J5" s="3"/>
    </row>
    <row r="6" spans="1:10" ht="15.75" customHeight="1">
      <c r="A6" s="4"/>
      <c r="B6" s="4"/>
      <c r="C6" s="90" t="s">
        <v>3</v>
      </c>
      <c r="D6" s="91"/>
      <c r="E6" s="91"/>
      <c r="F6" s="91"/>
      <c r="G6" s="91"/>
      <c r="H6" s="91"/>
      <c r="I6" s="91"/>
      <c r="J6" s="91"/>
    </row>
    <row r="7" spans="1:10" s="5" customFormat="1" ht="45" customHeight="1">
      <c r="A7" s="86" t="s">
        <v>180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2.75" customHeight="1">
      <c r="A8" s="6"/>
      <c r="B8" s="6"/>
      <c r="C8" s="7"/>
      <c r="D8" s="92" t="s">
        <v>169</v>
      </c>
      <c r="E8" s="93"/>
      <c r="F8" s="93"/>
      <c r="G8" s="93"/>
      <c r="H8" s="93"/>
      <c r="I8" s="93"/>
      <c r="J8" s="93"/>
    </row>
    <row r="9" spans="1:10" ht="12.75" customHeight="1">
      <c r="A9" s="94" t="s">
        <v>4</v>
      </c>
      <c r="B9" s="94" t="s">
        <v>5</v>
      </c>
      <c r="C9" s="95" t="s">
        <v>171</v>
      </c>
      <c r="D9" s="96"/>
      <c r="E9" s="96"/>
      <c r="F9" s="96"/>
      <c r="G9" s="96"/>
      <c r="H9" s="97"/>
      <c r="I9" s="8"/>
      <c r="J9" s="98" t="s">
        <v>6</v>
      </c>
    </row>
    <row r="10" spans="1:10" s="12" customFormat="1" ht="60.65" customHeight="1">
      <c r="A10" s="94"/>
      <c r="B10" s="94"/>
      <c r="C10" s="9" t="s">
        <v>7</v>
      </c>
      <c r="D10" s="9" t="s">
        <v>8</v>
      </c>
      <c r="E10" s="10"/>
      <c r="F10" s="9" t="s">
        <v>9</v>
      </c>
      <c r="G10" s="10" t="s">
        <v>10</v>
      </c>
      <c r="H10" s="9" t="s">
        <v>170</v>
      </c>
      <c r="I10" s="11"/>
      <c r="J10" s="99"/>
    </row>
    <row r="11" spans="1:10" s="15" customFormat="1" ht="10.5">
      <c r="A11" s="13">
        <v>1</v>
      </c>
      <c r="B11" s="13">
        <v>2</v>
      </c>
      <c r="C11" s="13">
        <v>3</v>
      </c>
      <c r="D11" s="13">
        <v>4</v>
      </c>
      <c r="E11" s="14"/>
      <c r="F11" s="13">
        <v>5</v>
      </c>
      <c r="G11" s="14"/>
      <c r="H11" s="13">
        <v>6</v>
      </c>
      <c r="J11" s="13">
        <v>7</v>
      </c>
    </row>
    <row r="12" spans="1:10" s="19" customFormat="1" ht="13">
      <c r="A12" s="16" t="s">
        <v>11</v>
      </c>
      <c r="B12" s="17" t="s">
        <v>12</v>
      </c>
      <c r="C12" s="18">
        <f>C13+C34+C41+C65+C92+C101+C104+C84+C28</f>
        <v>13064</v>
      </c>
      <c r="D12" s="18">
        <f>D13+D34+D41+D65+D92+D101+D104+D84+D28</f>
        <v>13998.9</v>
      </c>
      <c r="E12" s="18" t="e">
        <f>E13+E34+E41+E65+E92+E101+E104+E84+E28</f>
        <v>#REF!</v>
      </c>
      <c r="F12" s="18">
        <f>F13+F34+F41+F65+F92+F101+F104+F84+F28</f>
        <v>15354.600000000002</v>
      </c>
      <c r="G12" s="65">
        <f>F12-D12</f>
        <v>1355.7000000000025</v>
      </c>
      <c r="H12" s="18">
        <f>F12/D12*100</f>
        <v>109.68433234039819</v>
      </c>
      <c r="I12" s="18" t="e">
        <f>I13+I34+I41+#REF!+#REF!+I65+#REF!+I92+#REF!+I101+I104+I84+I28</f>
        <v>#REF!</v>
      </c>
      <c r="J12" s="18">
        <f>J13+J34+J41+J65+J92+J101+J104+J84+J28</f>
        <v>24449.000000000004</v>
      </c>
    </row>
    <row r="13" spans="1:10" s="19" customFormat="1" ht="13">
      <c r="A13" s="20" t="s">
        <v>13</v>
      </c>
      <c r="B13" s="21" t="s">
        <v>14</v>
      </c>
      <c r="C13" s="18">
        <f>C14</f>
        <v>4300</v>
      </c>
      <c r="D13" s="18">
        <f>D14</f>
        <v>4300</v>
      </c>
      <c r="E13" s="65">
        <f t="shared" ref="E13:E55" si="0">D13-C13</f>
        <v>0</v>
      </c>
      <c r="F13" s="18">
        <f>F14</f>
        <v>3161.6000000000004</v>
      </c>
      <c r="G13" s="65">
        <f t="shared" ref="G13:G55" si="1">F13-D13</f>
        <v>-1138.3999999999996</v>
      </c>
      <c r="H13" s="18">
        <f>F13/D13*100</f>
        <v>73.525581395348851</v>
      </c>
      <c r="I13" s="18" t="e">
        <f>I14</f>
        <v>#REF!</v>
      </c>
      <c r="J13" s="18">
        <f>J14</f>
        <v>4013.3999999999996</v>
      </c>
    </row>
    <row r="14" spans="1:10" s="22" customFormat="1" ht="13">
      <c r="A14" s="16" t="s">
        <v>15</v>
      </c>
      <c r="B14" s="17" t="s">
        <v>16</v>
      </c>
      <c r="C14" s="18">
        <f>C15+C19+C24</f>
        <v>4300</v>
      </c>
      <c r="D14" s="18">
        <f t="shared" ref="D14:F14" si="2">D15+D19+D24</f>
        <v>4300</v>
      </c>
      <c r="E14" s="18">
        <f t="shared" si="2"/>
        <v>0</v>
      </c>
      <c r="F14" s="18">
        <f t="shared" si="2"/>
        <v>3161.6000000000004</v>
      </c>
      <c r="G14" s="65">
        <f t="shared" si="1"/>
        <v>-1138.3999999999996</v>
      </c>
      <c r="H14" s="18">
        <f>F14/D14*100</f>
        <v>73.525581395348851</v>
      </c>
      <c r="I14" s="18" t="e">
        <f>I16+#REF!+#REF!+I25</f>
        <v>#REF!</v>
      </c>
      <c r="J14" s="18">
        <f t="shared" ref="J14" si="3">J15+J19+J24</f>
        <v>4013.3999999999996</v>
      </c>
    </row>
    <row r="15" spans="1:10" s="22" customFormat="1" ht="52">
      <c r="A15" s="23" t="s">
        <v>17</v>
      </c>
      <c r="B15" s="24" t="s">
        <v>18</v>
      </c>
      <c r="C15" s="25">
        <f>SUM(C16:C18)</f>
        <v>4300</v>
      </c>
      <c r="D15" s="25">
        <f>SUM(D16:D18)</f>
        <v>4300</v>
      </c>
      <c r="E15" s="66">
        <f t="shared" si="0"/>
        <v>0</v>
      </c>
      <c r="F15" s="25">
        <f>SUM(F16:F18)</f>
        <v>3039.6000000000004</v>
      </c>
      <c r="G15" s="66">
        <f t="shared" si="1"/>
        <v>-1260.3999999999996</v>
      </c>
      <c r="H15" s="25">
        <f>F15/D15*100</f>
        <v>70.688372093023261</v>
      </c>
      <c r="I15" s="18"/>
      <c r="J15" s="25">
        <f>SUM(J16:J18)</f>
        <v>3887.2</v>
      </c>
    </row>
    <row r="16" spans="1:10" ht="70.75" customHeight="1">
      <c r="A16" s="26" t="s">
        <v>19</v>
      </c>
      <c r="B16" s="27" t="s">
        <v>20</v>
      </c>
      <c r="C16" s="28">
        <v>4300</v>
      </c>
      <c r="D16" s="28">
        <v>4300</v>
      </c>
      <c r="E16" s="67">
        <f t="shared" si="0"/>
        <v>0</v>
      </c>
      <c r="F16" s="28">
        <v>3022.8</v>
      </c>
      <c r="G16" s="67">
        <f t="shared" si="1"/>
        <v>-1277.1999999999998</v>
      </c>
      <c r="H16" s="28">
        <f>F16/D16*100</f>
        <v>70.297674418604657</v>
      </c>
      <c r="I16" s="28"/>
      <c r="J16" s="28">
        <v>3887.2</v>
      </c>
    </row>
    <row r="17" spans="1:10" ht="52.75" customHeight="1">
      <c r="A17" s="26" t="s">
        <v>21</v>
      </c>
      <c r="B17" s="27" t="s">
        <v>22</v>
      </c>
      <c r="C17" s="28">
        <v>0</v>
      </c>
      <c r="D17" s="28">
        <v>0</v>
      </c>
      <c r="E17" s="67">
        <f t="shared" si="0"/>
        <v>0</v>
      </c>
      <c r="F17" s="28">
        <v>10.3</v>
      </c>
      <c r="G17" s="67">
        <f t="shared" si="1"/>
        <v>10.3</v>
      </c>
      <c r="H17" s="28"/>
      <c r="I17" s="28"/>
      <c r="J17" s="28">
        <v>0</v>
      </c>
    </row>
    <row r="18" spans="1:10" ht="70.25" customHeight="1">
      <c r="A18" s="26" t="s">
        <v>23</v>
      </c>
      <c r="B18" s="27" t="s">
        <v>24</v>
      </c>
      <c r="C18" s="28">
        <v>0</v>
      </c>
      <c r="D18" s="28">
        <v>0</v>
      </c>
      <c r="E18" s="67">
        <f t="shared" si="0"/>
        <v>0</v>
      </c>
      <c r="F18" s="28">
        <v>6.5</v>
      </c>
      <c r="G18" s="67">
        <f t="shared" si="1"/>
        <v>6.5</v>
      </c>
      <c r="H18" s="28"/>
      <c r="I18" s="28"/>
      <c r="J18" s="28">
        <v>0</v>
      </c>
    </row>
    <row r="19" spans="1:10" ht="81" customHeight="1">
      <c r="A19" s="23" t="s">
        <v>25</v>
      </c>
      <c r="B19" s="24" t="s">
        <v>26</v>
      </c>
      <c r="C19" s="25">
        <f>SUM(C20:C22)</f>
        <v>0</v>
      </c>
      <c r="D19" s="25">
        <f>SUM(D20:D22)</f>
        <v>0</v>
      </c>
      <c r="E19" s="66">
        <f t="shared" si="0"/>
        <v>0</v>
      </c>
      <c r="F19" s="25">
        <f>SUM(F20:F22)</f>
        <v>8.1</v>
      </c>
      <c r="G19" s="66">
        <f t="shared" si="1"/>
        <v>8.1</v>
      </c>
      <c r="H19" s="25"/>
      <c r="I19" s="28"/>
      <c r="J19" s="25">
        <f>SUM(J20:J22)</f>
        <v>8.1999999999999993</v>
      </c>
    </row>
    <row r="20" spans="1:10" ht="95.4" customHeight="1">
      <c r="A20" s="26" t="s">
        <v>27</v>
      </c>
      <c r="B20" s="27" t="s">
        <v>28</v>
      </c>
      <c r="C20" s="28">
        <v>0</v>
      </c>
      <c r="D20" s="28">
        <v>0</v>
      </c>
      <c r="E20" s="67">
        <f t="shared" si="0"/>
        <v>0</v>
      </c>
      <c r="F20" s="28">
        <v>6.7</v>
      </c>
      <c r="G20" s="67">
        <f t="shared" si="1"/>
        <v>6.7</v>
      </c>
      <c r="H20" s="28"/>
      <c r="I20" s="28"/>
      <c r="J20" s="28">
        <v>8.1999999999999993</v>
      </c>
    </row>
    <row r="21" spans="1:10" ht="84.65" customHeight="1">
      <c r="A21" s="26" t="s">
        <v>29</v>
      </c>
      <c r="B21" s="27" t="s">
        <v>30</v>
      </c>
      <c r="C21" s="28">
        <v>0</v>
      </c>
      <c r="D21" s="28">
        <v>0</v>
      </c>
      <c r="E21" s="67">
        <f t="shared" si="0"/>
        <v>0</v>
      </c>
      <c r="F21" s="28">
        <v>0.7</v>
      </c>
      <c r="G21" s="67">
        <f t="shared" si="1"/>
        <v>0.7</v>
      </c>
      <c r="H21" s="28"/>
      <c r="I21" s="28"/>
      <c r="J21" s="28">
        <v>0</v>
      </c>
    </row>
    <row r="22" spans="1:10" ht="97.25" customHeight="1">
      <c r="A22" s="26" t="s">
        <v>31</v>
      </c>
      <c r="B22" s="27" t="s">
        <v>32</v>
      </c>
      <c r="C22" s="28">
        <v>0</v>
      </c>
      <c r="D22" s="28">
        <v>0</v>
      </c>
      <c r="E22" s="67">
        <f t="shared" si="0"/>
        <v>0</v>
      </c>
      <c r="F22" s="28">
        <v>0.7</v>
      </c>
      <c r="G22" s="67">
        <f t="shared" si="1"/>
        <v>0.7</v>
      </c>
      <c r="H22" s="28"/>
      <c r="I22" s="28"/>
      <c r="J22" s="28">
        <v>0</v>
      </c>
    </row>
    <row r="23" spans="1:10" ht="75.75" hidden="1" customHeight="1">
      <c r="A23" s="26" t="s">
        <v>33</v>
      </c>
      <c r="B23" s="27" t="s">
        <v>34</v>
      </c>
      <c r="C23" s="28"/>
      <c r="D23" s="28"/>
      <c r="E23" s="67">
        <f t="shared" si="0"/>
        <v>0</v>
      </c>
      <c r="F23" s="28"/>
      <c r="G23" s="67">
        <f t="shared" si="1"/>
        <v>0</v>
      </c>
      <c r="H23" s="28"/>
      <c r="I23" s="28"/>
      <c r="J23" s="28"/>
    </row>
    <row r="24" spans="1:10" ht="26">
      <c r="A24" s="23" t="s">
        <v>35</v>
      </c>
      <c r="B24" s="24" t="s">
        <v>36</v>
      </c>
      <c r="C24" s="25">
        <f>SUM(C25:C27)</f>
        <v>0</v>
      </c>
      <c r="D24" s="25">
        <f>SUM(D25:D27)</f>
        <v>0</v>
      </c>
      <c r="E24" s="66">
        <f t="shared" si="0"/>
        <v>0</v>
      </c>
      <c r="F24" s="25">
        <f>SUM(F25:F27)</f>
        <v>113.9</v>
      </c>
      <c r="G24" s="66">
        <f t="shared" si="1"/>
        <v>113.9</v>
      </c>
      <c r="H24" s="25"/>
      <c r="I24" s="28"/>
      <c r="J24" s="25">
        <f>SUM(J25:J27)</f>
        <v>118</v>
      </c>
    </row>
    <row r="25" spans="1:10" ht="54.65" customHeight="1">
      <c r="A25" s="26" t="s">
        <v>37</v>
      </c>
      <c r="B25" s="27" t="s">
        <v>38</v>
      </c>
      <c r="C25" s="28">
        <v>0</v>
      </c>
      <c r="D25" s="28">
        <v>0</v>
      </c>
      <c r="E25" s="67">
        <f t="shared" si="0"/>
        <v>0</v>
      </c>
      <c r="F25" s="28">
        <v>109.2</v>
      </c>
      <c r="G25" s="67">
        <f t="shared" si="1"/>
        <v>109.2</v>
      </c>
      <c r="H25" s="28"/>
      <c r="I25" s="28"/>
      <c r="J25" s="28">
        <v>118</v>
      </c>
    </row>
    <row r="26" spans="1:10" ht="39">
      <c r="A26" s="26" t="s">
        <v>39</v>
      </c>
      <c r="B26" s="27" t="s">
        <v>40</v>
      </c>
      <c r="C26" s="28">
        <v>0</v>
      </c>
      <c r="D26" s="28">
        <v>0</v>
      </c>
      <c r="E26" s="67">
        <f t="shared" si="0"/>
        <v>0</v>
      </c>
      <c r="F26" s="28">
        <v>2.2000000000000002</v>
      </c>
      <c r="G26" s="67">
        <f t="shared" si="1"/>
        <v>2.2000000000000002</v>
      </c>
      <c r="H26" s="28"/>
      <c r="I26" s="28"/>
      <c r="J26" s="28">
        <v>0</v>
      </c>
    </row>
    <row r="27" spans="1:10" ht="55.75" customHeight="1">
      <c r="A27" s="26" t="s">
        <v>41</v>
      </c>
      <c r="B27" s="27" t="s">
        <v>42</v>
      </c>
      <c r="C27" s="28">
        <v>0</v>
      </c>
      <c r="D27" s="28">
        <v>0</v>
      </c>
      <c r="E27" s="67">
        <f t="shared" si="0"/>
        <v>0</v>
      </c>
      <c r="F27" s="28">
        <v>2.5</v>
      </c>
      <c r="G27" s="67">
        <f t="shared" si="1"/>
        <v>2.5</v>
      </c>
      <c r="H27" s="28"/>
      <c r="I27" s="28"/>
      <c r="J27" s="28">
        <v>0</v>
      </c>
    </row>
    <row r="28" spans="1:10" s="37" customFormat="1" ht="26">
      <c r="A28" s="35" t="s">
        <v>43</v>
      </c>
      <c r="B28" s="36" t="s">
        <v>44</v>
      </c>
      <c r="C28" s="18">
        <f t="shared" ref="C28:J28" si="4">C29</f>
        <v>3050</v>
      </c>
      <c r="D28" s="18">
        <f t="shared" si="4"/>
        <v>3050</v>
      </c>
      <c r="E28" s="65">
        <f t="shared" si="0"/>
        <v>0</v>
      </c>
      <c r="F28" s="18">
        <f t="shared" si="4"/>
        <v>3397.2</v>
      </c>
      <c r="G28" s="65">
        <f t="shared" si="1"/>
        <v>347.19999999999982</v>
      </c>
      <c r="H28" s="18">
        <f t="shared" ref="H28:H33" si="5">F28/D28*100</f>
        <v>111.38360655737705</v>
      </c>
      <c r="I28" s="18">
        <f t="shared" si="4"/>
        <v>0</v>
      </c>
      <c r="J28" s="18">
        <f t="shared" si="4"/>
        <v>4897.5</v>
      </c>
    </row>
    <row r="29" spans="1:10" s="37" customFormat="1" ht="27.65" customHeight="1">
      <c r="A29" s="35" t="s">
        <v>45</v>
      </c>
      <c r="B29" s="38" t="s">
        <v>46</v>
      </c>
      <c r="C29" s="18">
        <f>C30+C31+C32+C33</f>
        <v>3050</v>
      </c>
      <c r="D29" s="18">
        <f>D30+D31+D32+D33</f>
        <v>3050</v>
      </c>
      <c r="E29" s="65">
        <f t="shared" si="0"/>
        <v>0</v>
      </c>
      <c r="F29" s="18">
        <f>F30+F31+F32+F33</f>
        <v>3397.2</v>
      </c>
      <c r="G29" s="65">
        <f t="shared" si="1"/>
        <v>347.19999999999982</v>
      </c>
      <c r="H29" s="18">
        <f t="shared" si="5"/>
        <v>111.38360655737705</v>
      </c>
      <c r="I29" s="18">
        <f>I30+I31+I32+I33</f>
        <v>0</v>
      </c>
      <c r="J29" s="18">
        <f>J30+J31+J32+J33</f>
        <v>4897.5</v>
      </c>
    </row>
    <row r="30" spans="1:10" ht="43.75" customHeight="1">
      <c r="A30" s="39" t="s">
        <v>47</v>
      </c>
      <c r="B30" s="40" t="s">
        <v>48</v>
      </c>
      <c r="C30" s="28">
        <v>1146</v>
      </c>
      <c r="D30" s="28">
        <v>1146</v>
      </c>
      <c r="E30" s="67">
        <f t="shared" si="0"/>
        <v>0</v>
      </c>
      <c r="F30" s="28">
        <v>1479.4</v>
      </c>
      <c r="G30" s="67">
        <f t="shared" si="1"/>
        <v>333.40000000000009</v>
      </c>
      <c r="H30" s="28">
        <f t="shared" si="5"/>
        <v>129.09249563699828</v>
      </c>
      <c r="I30" s="28"/>
      <c r="J30" s="28">
        <v>2058</v>
      </c>
    </row>
    <row r="31" spans="1:10" ht="56.4" customHeight="1">
      <c r="A31" s="39" t="s">
        <v>49</v>
      </c>
      <c r="B31" s="40" t="s">
        <v>50</v>
      </c>
      <c r="C31" s="28">
        <v>9</v>
      </c>
      <c r="D31" s="28">
        <v>9</v>
      </c>
      <c r="E31" s="67">
        <f t="shared" si="0"/>
        <v>0</v>
      </c>
      <c r="F31" s="28">
        <v>13.4</v>
      </c>
      <c r="G31" s="67">
        <f t="shared" si="1"/>
        <v>4.4000000000000004</v>
      </c>
      <c r="H31" s="28">
        <f t="shared" si="5"/>
        <v>148.88888888888889</v>
      </c>
      <c r="I31" s="28"/>
      <c r="J31" s="28">
        <v>20</v>
      </c>
    </row>
    <row r="32" spans="1:10" ht="59.4" customHeight="1">
      <c r="A32" s="39" t="s">
        <v>51</v>
      </c>
      <c r="B32" s="40" t="s">
        <v>52</v>
      </c>
      <c r="C32" s="28">
        <v>2058</v>
      </c>
      <c r="D32" s="28">
        <v>2058</v>
      </c>
      <c r="E32" s="67">
        <f t="shared" si="0"/>
        <v>0</v>
      </c>
      <c r="F32" s="28">
        <v>2235.6999999999998</v>
      </c>
      <c r="G32" s="67">
        <f t="shared" si="1"/>
        <v>177.69999999999982</v>
      </c>
      <c r="H32" s="28">
        <f t="shared" si="5"/>
        <v>108.63459669582119</v>
      </c>
      <c r="I32" s="28"/>
      <c r="J32" s="28">
        <v>3200.7</v>
      </c>
    </row>
    <row r="33" spans="1:10" ht="60.65" customHeight="1">
      <c r="A33" s="39" t="s">
        <v>53</v>
      </c>
      <c r="B33" s="40" t="s">
        <v>54</v>
      </c>
      <c r="C33" s="28">
        <v>-163</v>
      </c>
      <c r="D33" s="28">
        <v>-163</v>
      </c>
      <c r="E33" s="67">
        <f t="shared" si="0"/>
        <v>0</v>
      </c>
      <c r="F33" s="28">
        <v>-331.3</v>
      </c>
      <c r="G33" s="67">
        <f t="shared" si="1"/>
        <v>-168.3</v>
      </c>
      <c r="H33" s="28">
        <f t="shared" si="5"/>
        <v>203.2515337423313</v>
      </c>
      <c r="I33" s="28"/>
      <c r="J33" s="28">
        <v>-381.2</v>
      </c>
    </row>
    <row r="34" spans="1:10" ht="13">
      <c r="A34" s="16" t="s">
        <v>55</v>
      </c>
      <c r="B34" s="21" t="s">
        <v>56</v>
      </c>
      <c r="C34" s="18">
        <f>C37</f>
        <v>0</v>
      </c>
      <c r="D34" s="18">
        <f>D37</f>
        <v>0</v>
      </c>
      <c r="E34" s="18">
        <f>E37</f>
        <v>0</v>
      </c>
      <c r="F34" s="18">
        <f>F37</f>
        <v>19.3</v>
      </c>
      <c r="G34" s="65">
        <f t="shared" si="1"/>
        <v>19.3</v>
      </c>
      <c r="H34" s="18"/>
      <c r="I34" s="18" t="e">
        <f>#REF!+I37+#REF!</f>
        <v>#REF!</v>
      </c>
      <c r="J34" s="18">
        <f>J37</f>
        <v>19.3</v>
      </c>
    </row>
    <row r="35" spans="1:10" ht="30.65" hidden="1" customHeight="1">
      <c r="A35" s="26" t="s">
        <v>57</v>
      </c>
      <c r="B35" s="40" t="s">
        <v>58</v>
      </c>
      <c r="C35" s="33">
        <v>0</v>
      </c>
      <c r="D35" s="33">
        <v>0</v>
      </c>
      <c r="E35" s="68">
        <f t="shared" si="0"/>
        <v>0</v>
      </c>
      <c r="F35" s="33">
        <v>0</v>
      </c>
      <c r="G35" s="68">
        <f t="shared" si="1"/>
        <v>0</v>
      </c>
      <c r="H35" s="33"/>
      <c r="I35" s="33"/>
      <c r="J35" s="33">
        <v>0</v>
      </c>
    </row>
    <row r="36" spans="1:10" ht="44" hidden="1" customHeight="1">
      <c r="A36" s="26" t="s">
        <v>59</v>
      </c>
      <c r="B36" s="40" t="s">
        <v>60</v>
      </c>
      <c r="C36" s="33"/>
      <c r="D36" s="33"/>
      <c r="E36" s="68">
        <f t="shared" si="0"/>
        <v>0</v>
      </c>
      <c r="F36" s="33"/>
      <c r="G36" s="68">
        <f t="shared" si="1"/>
        <v>0</v>
      </c>
      <c r="H36" s="33"/>
      <c r="I36" s="33"/>
      <c r="J36" s="33"/>
    </row>
    <row r="37" spans="1:10" s="37" customFormat="1" ht="13">
      <c r="A37" s="16" t="s">
        <v>61</v>
      </c>
      <c r="B37" s="17" t="s">
        <v>62</v>
      </c>
      <c r="C37" s="18">
        <f>C38+C39</f>
        <v>0</v>
      </c>
      <c r="D37" s="18">
        <f>D38+D39</f>
        <v>0</v>
      </c>
      <c r="E37" s="65">
        <f t="shared" si="0"/>
        <v>0</v>
      </c>
      <c r="F37" s="18">
        <f>F38+F39</f>
        <v>19.3</v>
      </c>
      <c r="G37" s="65">
        <f t="shared" si="1"/>
        <v>19.3</v>
      </c>
      <c r="H37" s="33"/>
      <c r="I37" s="18">
        <f>I38+I39</f>
        <v>0</v>
      </c>
      <c r="J37" s="18">
        <f>J38+J39</f>
        <v>19.3</v>
      </c>
    </row>
    <row r="38" spans="1:10" s="34" customFormat="1" ht="26">
      <c r="A38" s="26" t="s">
        <v>63</v>
      </c>
      <c r="B38" s="40" t="s">
        <v>64</v>
      </c>
      <c r="C38" s="28">
        <v>0</v>
      </c>
      <c r="D38" s="28">
        <v>0</v>
      </c>
      <c r="E38" s="67">
        <f t="shared" si="0"/>
        <v>0</v>
      </c>
      <c r="F38" s="28">
        <v>15.7</v>
      </c>
      <c r="G38" s="67">
        <f t="shared" si="1"/>
        <v>15.7</v>
      </c>
      <c r="H38" s="28"/>
      <c r="I38" s="28">
        <v>0</v>
      </c>
      <c r="J38" s="28">
        <v>19.3</v>
      </c>
    </row>
    <row r="39" spans="1:10" ht="13">
      <c r="A39" s="26" t="s">
        <v>65</v>
      </c>
      <c r="B39" s="40" t="s">
        <v>66</v>
      </c>
      <c r="C39" s="29">
        <v>0</v>
      </c>
      <c r="D39" s="29">
        <v>0</v>
      </c>
      <c r="E39" s="69">
        <f t="shared" si="0"/>
        <v>0</v>
      </c>
      <c r="F39" s="33">
        <v>3.6</v>
      </c>
      <c r="G39" s="69">
        <f t="shared" si="1"/>
        <v>3.6</v>
      </c>
      <c r="H39" s="33"/>
      <c r="I39" s="29">
        <v>0</v>
      </c>
      <c r="J39" s="28">
        <v>0</v>
      </c>
    </row>
    <row r="40" spans="1:10" ht="26" hidden="1">
      <c r="A40" s="26" t="s">
        <v>67</v>
      </c>
      <c r="B40" s="40" t="s">
        <v>68</v>
      </c>
      <c r="C40" s="29"/>
      <c r="D40" s="29"/>
      <c r="E40" s="69">
        <f t="shared" si="0"/>
        <v>0</v>
      </c>
      <c r="F40" s="29"/>
      <c r="G40" s="69">
        <f t="shared" si="1"/>
        <v>0</v>
      </c>
      <c r="H40" s="33"/>
      <c r="I40" s="29"/>
      <c r="J40" s="29"/>
    </row>
    <row r="41" spans="1:10" s="30" customFormat="1" ht="13">
      <c r="A41" s="16" t="s">
        <v>69</v>
      </c>
      <c r="B41" s="21" t="s">
        <v>70</v>
      </c>
      <c r="C41" s="18">
        <f>C42+C46+C56</f>
        <v>2850</v>
      </c>
      <c r="D41" s="18">
        <f>D42+D46+D56</f>
        <v>2850</v>
      </c>
      <c r="E41" s="18">
        <f>E46</f>
        <v>0</v>
      </c>
      <c r="F41" s="18">
        <f>F46+F42+F56</f>
        <v>4828.9000000000005</v>
      </c>
      <c r="G41" s="65">
        <f t="shared" si="1"/>
        <v>1978.9000000000005</v>
      </c>
      <c r="H41" s="18">
        <f t="shared" ref="H41:H48" si="6">F41/D41*100</f>
        <v>169.43508771929828</v>
      </c>
      <c r="I41" s="18" t="e">
        <f>#REF!+#REF!+I46+#REF!</f>
        <v>#REF!</v>
      </c>
      <c r="J41" s="18">
        <f>J46+J42+J56</f>
        <v>9954</v>
      </c>
    </row>
    <row r="42" spans="1:10" s="30" customFormat="1" ht="13">
      <c r="A42" s="72" t="s">
        <v>182</v>
      </c>
      <c r="B42" s="21" t="s">
        <v>183</v>
      </c>
      <c r="C42" s="18">
        <f>C43</f>
        <v>350</v>
      </c>
      <c r="D42" s="18">
        <f>D43</f>
        <v>350</v>
      </c>
      <c r="E42" s="18"/>
      <c r="F42" s="18">
        <f>F43</f>
        <v>906.80000000000007</v>
      </c>
      <c r="G42" s="65"/>
      <c r="H42" s="18">
        <f t="shared" si="6"/>
        <v>259.08571428571435</v>
      </c>
      <c r="I42" s="18"/>
      <c r="J42" s="18">
        <f>J43</f>
        <v>2200</v>
      </c>
    </row>
    <row r="43" spans="1:10" s="30" customFormat="1" ht="26">
      <c r="A43" s="73" t="s">
        <v>181</v>
      </c>
      <c r="B43" s="61" t="s">
        <v>184</v>
      </c>
      <c r="C43" s="18">
        <v>350</v>
      </c>
      <c r="D43" s="18">
        <v>350</v>
      </c>
      <c r="E43" s="18"/>
      <c r="F43" s="18">
        <f>SUM(F44:F45)</f>
        <v>906.80000000000007</v>
      </c>
      <c r="G43" s="65"/>
      <c r="H43" s="18">
        <f t="shared" si="6"/>
        <v>259.08571428571435</v>
      </c>
      <c r="I43" s="18"/>
      <c r="J43" s="18">
        <v>2200</v>
      </c>
    </row>
    <row r="44" spans="1:10" s="30" customFormat="1" ht="52">
      <c r="A44" s="73" t="s">
        <v>223</v>
      </c>
      <c r="B44" s="61" t="s">
        <v>224</v>
      </c>
      <c r="C44" s="33">
        <v>350</v>
      </c>
      <c r="D44" s="33">
        <v>350</v>
      </c>
      <c r="E44" s="18"/>
      <c r="F44" s="33">
        <v>892.1</v>
      </c>
      <c r="G44" s="65"/>
      <c r="H44" s="33">
        <f t="shared" si="6"/>
        <v>254.8857142857143</v>
      </c>
      <c r="I44" s="18"/>
      <c r="J44" s="33">
        <v>2200</v>
      </c>
    </row>
    <row r="45" spans="1:10" s="30" customFormat="1" ht="39">
      <c r="A45" s="73" t="s">
        <v>250</v>
      </c>
      <c r="B45" s="61" t="s">
        <v>225</v>
      </c>
      <c r="C45" s="28">
        <v>0</v>
      </c>
      <c r="D45" s="28">
        <v>0</v>
      </c>
      <c r="E45" s="18"/>
      <c r="F45" s="33">
        <v>14.7</v>
      </c>
      <c r="G45" s="65"/>
      <c r="H45" s="18"/>
      <c r="I45" s="18"/>
      <c r="J45" s="28">
        <v>0</v>
      </c>
    </row>
    <row r="46" spans="1:10" s="37" customFormat="1" ht="13">
      <c r="A46" s="44" t="s">
        <v>71</v>
      </c>
      <c r="B46" s="45" t="s">
        <v>72</v>
      </c>
      <c r="C46" s="46">
        <f>C47+C53</f>
        <v>960</v>
      </c>
      <c r="D46" s="46">
        <f>D47+D53</f>
        <v>960</v>
      </c>
      <c r="E46" s="70">
        <f t="shared" si="0"/>
        <v>0</v>
      </c>
      <c r="F46" s="46">
        <f>F47+F53</f>
        <v>2000.9</v>
      </c>
      <c r="G46" s="70">
        <f t="shared" si="1"/>
        <v>1040.9000000000001</v>
      </c>
      <c r="H46" s="46">
        <f t="shared" si="6"/>
        <v>208.42708333333334</v>
      </c>
      <c r="I46" s="46">
        <f>I48+I54</f>
        <v>0</v>
      </c>
      <c r="J46" s="46">
        <f>J47+J53</f>
        <v>4131</v>
      </c>
    </row>
    <row r="47" spans="1:10" s="30" customFormat="1" ht="13">
      <c r="A47" s="41" t="s">
        <v>73</v>
      </c>
      <c r="B47" s="43" t="s">
        <v>74</v>
      </c>
      <c r="C47" s="25">
        <f>SUM(C48:C51)</f>
        <v>520</v>
      </c>
      <c r="D47" s="25">
        <f>SUM(D48:D51)</f>
        <v>520</v>
      </c>
      <c r="E47" s="66">
        <f t="shared" si="0"/>
        <v>0</v>
      </c>
      <c r="F47" s="25">
        <f>SUM(F48:F52)</f>
        <v>712.80000000000007</v>
      </c>
      <c r="G47" s="66">
        <f t="shared" si="1"/>
        <v>192.80000000000007</v>
      </c>
      <c r="H47" s="25">
        <f t="shared" si="6"/>
        <v>137.07692307692309</v>
      </c>
      <c r="I47" s="25"/>
      <c r="J47" s="25">
        <f>SUM(J48:J51)</f>
        <v>831</v>
      </c>
    </row>
    <row r="48" spans="1:10" ht="26">
      <c r="A48" s="26" t="s">
        <v>75</v>
      </c>
      <c r="B48" s="40" t="s">
        <v>76</v>
      </c>
      <c r="C48" s="28">
        <v>520</v>
      </c>
      <c r="D48" s="28">
        <v>520</v>
      </c>
      <c r="E48" s="67">
        <f t="shared" si="0"/>
        <v>0</v>
      </c>
      <c r="F48" s="28">
        <v>694.7</v>
      </c>
      <c r="G48" s="67">
        <f t="shared" si="1"/>
        <v>174.70000000000005</v>
      </c>
      <c r="H48" s="28">
        <f t="shared" si="6"/>
        <v>133.59615384615387</v>
      </c>
      <c r="I48" s="28"/>
      <c r="J48" s="28">
        <v>831</v>
      </c>
    </row>
    <row r="49" spans="1:10" ht="13">
      <c r="A49" s="26" t="s">
        <v>77</v>
      </c>
      <c r="B49" s="40" t="s">
        <v>78</v>
      </c>
      <c r="C49" s="28">
        <v>0</v>
      </c>
      <c r="D49" s="28">
        <v>0</v>
      </c>
      <c r="E49" s="67">
        <f t="shared" si="0"/>
        <v>0</v>
      </c>
      <c r="F49" s="28">
        <v>17.5</v>
      </c>
      <c r="G49" s="67">
        <f t="shared" si="1"/>
        <v>17.5</v>
      </c>
      <c r="H49" s="28"/>
      <c r="I49" s="28"/>
      <c r="J49" s="28">
        <v>0</v>
      </c>
    </row>
    <row r="50" spans="1:10" ht="13" hidden="1">
      <c r="A50" s="26" t="s">
        <v>79</v>
      </c>
      <c r="B50" s="40" t="s">
        <v>80</v>
      </c>
      <c r="C50" s="28">
        <v>0</v>
      </c>
      <c r="D50" s="28">
        <v>0</v>
      </c>
      <c r="E50" s="67">
        <f t="shared" si="0"/>
        <v>0</v>
      </c>
      <c r="F50" s="28"/>
      <c r="G50" s="67">
        <f t="shared" si="1"/>
        <v>0</v>
      </c>
      <c r="H50" s="28"/>
      <c r="I50" s="28"/>
      <c r="J50" s="28">
        <v>0</v>
      </c>
    </row>
    <row r="51" spans="1:10" ht="26">
      <c r="A51" s="26" t="s">
        <v>81</v>
      </c>
      <c r="B51" s="40" t="s">
        <v>82</v>
      </c>
      <c r="C51" s="28">
        <v>0</v>
      </c>
      <c r="D51" s="28">
        <v>0</v>
      </c>
      <c r="E51" s="67">
        <f t="shared" si="0"/>
        <v>0</v>
      </c>
      <c r="F51" s="28">
        <v>0.5</v>
      </c>
      <c r="G51" s="67">
        <f t="shared" si="1"/>
        <v>0.5</v>
      </c>
      <c r="H51" s="28"/>
      <c r="I51" s="28"/>
      <c r="J51" s="28">
        <v>0</v>
      </c>
    </row>
    <row r="52" spans="1:10" ht="12.65" customHeight="1">
      <c r="A52" s="26" t="s">
        <v>83</v>
      </c>
      <c r="B52" s="40" t="s">
        <v>249</v>
      </c>
      <c r="C52" s="28">
        <v>0</v>
      </c>
      <c r="D52" s="28">
        <v>0</v>
      </c>
      <c r="E52" s="67">
        <f t="shared" si="0"/>
        <v>0</v>
      </c>
      <c r="F52" s="28">
        <v>0.1</v>
      </c>
      <c r="G52" s="67">
        <f t="shared" si="1"/>
        <v>0.1</v>
      </c>
      <c r="H52" s="28"/>
      <c r="I52" s="28"/>
      <c r="J52" s="28">
        <v>0</v>
      </c>
    </row>
    <row r="53" spans="1:10" s="30" customFormat="1" ht="13">
      <c r="A53" s="41" t="s">
        <v>84</v>
      </c>
      <c r="B53" s="43" t="s">
        <v>85</v>
      </c>
      <c r="C53" s="29">
        <f>SUM(C54:C55)</f>
        <v>440</v>
      </c>
      <c r="D53" s="29">
        <f>SUM(D54:D55)</f>
        <v>440</v>
      </c>
      <c r="E53" s="69">
        <f t="shared" si="0"/>
        <v>0</v>
      </c>
      <c r="F53" s="29">
        <f>SUM(F54:F55)</f>
        <v>1288.1000000000001</v>
      </c>
      <c r="G53" s="69">
        <f t="shared" si="1"/>
        <v>848.10000000000014</v>
      </c>
      <c r="H53" s="29">
        <f>F53/D53*100</f>
        <v>292.75</v>
      </c>
      <c r="I53" s="29"/>
      <c r="J53" s="29">
        <f>SUM(J54:J55)</f>
        <v>3300</v>
      </c>
    </row>
    <row r="54" spans="1:10" ht="26">
      <c r="A54" s="26" t="s">
        <v>86</v>
      </c>
      <c r="B54" s="40" t="s">
        <v>87</v>
      </c>
      <c r="C54" s="33">
        <v>440</v>
      </c>
      <c r="D54" s="33">
        <v>440</v>
      </c>
      <c r="E54" s="68">
        <f t="shared" si="0"/>
        <v>0</v>
      </c>
      <c r="F54" s="33">
        <v>1270.9000000000001</v>
      </c>
      <c r="G54" s="68">
        <f t="shared" si="1"/>
        <v>830.90000000000009</v>
      </c>
      <c r="H54" s="33">
        <f>F54/D54*100</f>
        <v>288.84090909090912</v>
      </c>
      <c r="I54" s="33"/>
      <c r="J54" s="33">
        <v>3300</v>
      </c>
    </row>
    <row r="55" spans="1:10" ht="13">
      <c r="A55" s="26" t="s">
        <v>88</v>
      </c>
      <c r="B55" s="40" t="s">
        <v>89</v>
      </c>
      <c r="C55" s="28">
        <v>0</v>
      </c>
      <c r="D55" s="28">
        <v>0</v>
      </c>
      <c r="E55" s="68">
        <f t="shared" si="0"/>
        <v>0</v>
      </c>
      <c r="F55" s="33">
        <v>17.2</v>
      </c>
      <c r="G55" s="68">
        <f t="shared" si="1"/>
        <v>17.2</v>
      </c>
      <c r="H55" s="33"/>
      <c r="I55" s="33"/>
      <c r="J55" s="33">
        <v>0</v>
      </c>
    </row>
    <row r="56" spans="1:10" ht="13">
      <c r="A56" s="75" t="s">
        <v>186</v>
      </c>
      <c r="B56" s="53" t="s">
        <v>185</v>
      </c>
      <c r="C56" s="46">
        <f>C57+C61</f>
        <v>1540</v>
      </c>
      <c r="D56" s="46">
        <f>D57+D61</f>
        <v>1540</v>
      </c>
      <c r="E56" s="68"/>
      <c r="F56" s="46">
        <f>F57+F61</f>
        <v>1921.2</v>
      </c>
      <c r="G56" s="68"/>
      <c r="H56" s="46">
        <f t="shared" ref="H56:H59" si="7">F56/D56*100</f>
        <v>124.75324675324674</v>
      </c>
      <c r="I56" s="33"/>
      <c r="J56" s="46">
        <f>J57+J61</f>
        <v>3623</v>
      </c>
    </row>
    <row r="57" spans="1:10" ht="13">
      <c r="A57" s="76" t="s">
        <v>187</v>
      </c>
      <c r="B57" s="78" t="s">
        <v>188</v>
      </c>
      <c r="C57" s="25">
        <f>C58</f>
        <v>1100</v>
      </c>
      <c r="D57" s="25">
        <f>D58</f>
        <v>1100</v>
      </c>
      <c r="E57" s="66"/>
      <c r="F57" s="25">
        <f>F58</f>
        <v>1102.7</v>
      </c>
      <c r="G57" s="66"/>
      <c r="H57" s="25">
        <f t="shared" si="7"/>
        <v>100.24545454545455</v>
      </c>
      <c r="I57" s="25"/>
      <c r="J57" s="25">
        <f>J58</f>
        <v>1670</v>
      </c>
    </row>
    <row r="58" spans="1:10" ht="26.4" customHeight="1">
      <c r="A58" s="74" t="s">
        <v>199</v>
      </c>
      <c r="B58" s="40" t="s">
        <v>200</v>
      </c>
      <c r="C58" s="33">
        <v>1100</v>
      </c>
      <c r="D58" s="33">
        <v>1100</v>
      </c>
      <c r="E58" s="68"/>
      <c r="F58" s="33">
        <f>SUM(F59:F60)</f>
        <v>1102.7</v>
      </c>
      <c r="G58" s="68"/>
      <c r="H58" s="33">
        <f t="shared" si="7"/>
        <v>100.24545454545455</v>
      </c>
      <c r="I58" s="33"/>
      <c r="J58" s="33">
        <f>J59</f>
        <v>1670</v>
      </c>
    </row>
    <row r="59" spans="1:10" ht="39.65" customHeight="1">
      <c r="A59" s="74" t="s">
        <v>226</v>
      </c>
      <c r="B59" s="40" t="s">
        <v>228</v>
      </c>
      <c r="C59" s="33">
        <v>1100</v>
      </c>
      <c r="D59" s="33">
        <v>1100</v>
      </c>
      <c r="E59" s="68"/>
      <c r="F59" s="33">
        <v>1072.9000000000001</v>
      </c>
      <c r="G59" s="68"/>
      <c r="H59" s="33">
        <f t="shared" si="7"/>
        <v>97.536363636363646</v>
      </c>
      <c r="I59" s="33"/>
      <c r="J59" s="33">
        <v>1670</v>
      </c>
    </row>
    <row r="60" spans="1:10" ht="31.25" customHeight="1">
      <c r="A60" s="74" t="s">
        <v>227</v>
      </c>
      <c r="B60" s="40" t="s">
        <v>229</v>
      </c>
      <c r="C60" s="28">
        <v>0</v>
      </c>
      <c r="D60" s="28">
        <v>0</v>
      </c>
      <c r="E60" s="68"/>
      <c r="F60" s="33">
        <v>29.8</v>
      </c>
      <c r="G60" s="68"/>
      <c r="H60" s="33"/>
      <c r="I60" s="33"/>
      <c r="J60" s="28">
        <v>0</v>
      </c>
    </row>
    <row r="61" spans="1:10" ht="13">
      <c r="A61" s="23" t="s">
        <v>189</v>
      </c>
      <c r="B61" s="78" t="s">
        <v>190</v>
      </c>
      <c r="C61" s="25">
        <f>C62</f>
        <v>440</v>
      </c>
      <c r="D61" s="25">
        <f>D62</f>
        <v>440</v>
      </c>
      <c r="E61" s="66"/>
      <c r="F61" s="25">
        <f>F62</f>
        <v>818.5</v>
      </c>
      <c r="G61" s="66"/>
      <c r="H61" s="25">
        <f t="shared" ref="H61:H63" si="8">F61/D61*100</f>
        <v>186.02272727272725</v>
      </c>
      <c r="I61" s="25"/>
      <c r="J61" s="25">
        <f>J62</f>
        <v>1953</v>
      </c>
    </row>
    <row r="62" spans="1:10" ht="27.65" customHeight="1">
      <c r="A62" s="26" t="s">
        <v>201</v>
      </c>
      <c r="B62" s="40" t="s">
        <v>202</v>
      </c>
      <c r="C62" s="28">
        <v>440</v>
      </c>
      <c r="D62" s="28">
        <v>440</v>
      </c>
      <c r="E62" s="67">
        <f t="shared" ref="E62:E81" si="9">D62-C62</f>
        <v>0</v>
      </c>
      <c r="F62" s="28">
        <f>SUM(F63:F64)</f>
        <v>818.5</v>
      </c>
      <c r="G62" s="67">
        <f t="shared" ref="G62:G81" si="10">F62-D62</f>
        <v>378.5</v>
      </c>
      <c r="H62" s="33">
        <f t="shared" si="8"/>
        <v>186.02272727272725</v>
      </c>
      <c r="I62" s="28"/>
      <c r="J62" s="28">
        <f>J63</f>
        <v>1953</v>
      </c>
    </row>
    <row r="63" spans="1:10" ht="54.65" customHeight="1">
      <c r="A63" s="26" t="s">
        <v>230</v>
      </c>
      <c r="B63" s="40" t="s">
        <v>232</v>
      </c>
      <c r="C63" s="28">
        <v>440</v>
      </c>
      <c r="D63" s="28">
        <v>440</v>
      </c>
      <c r="E63" s="67"/>
      <c r="F63" s="28">
        <v>793.7</v>
      </c>
      <c r="G63" s="67"/>
      <c r="H63" s="33">
        <f t="shared" si="8"/>
        <v>180.38636363636365</v>
      </c>
      <c r="I63" s="28"/>
      <c r="J63" s="28">
        <v>1953</v>
      </c>
    </row>
    <row r="64" spans="1:10" ht="39" customHeight="1">
      <c r="A64" s="26" t="s">
        <v>231</v>
      </c>
      <c r="B64" s="40" t="s">
        <v>233</v>
      </c>
      <c r="C64" s="28">
        <v>0</v>
      </c>
      <c r="D64" s="28">
        <v>0</v>
      </c>
      <c r="E64" s="67"/>
      <c r="F64" s="28">
        <v>24.8</v>
      </c>
      <c r="G64" s="67"/>
      <c r="H64" s="33"/>
      <c r="I64" s="28"/>
      <c r="J64" s="28">
        <v>0</v>
      </c>
    </row>
    <row r="65" spans="1:10" ht="27.65" customHeight="1">
      <c r="A65" s="16" t="s">
        <v>90</v>
      </c>
      <c r="B65" s="21" t="s">
        <v>91</v>
      </c>
      <c r="C65" s="18">
        <f>C68+C70+C77+C79+C66</f>
        <v>2195</v>
      </c>
      <c r="D65" s="18">
        <f>D68+D70+D77+D79+D66</f>
        <v>2315</v>
      </c>
      <c r="E65" s="18" t="e">
        <f>E68+E70+E77+E79+E66+#REF!</f>
        <v>#REF!</v>
      </c>
      <c r="F65" s="18">
        <f>F68+F70+F77+F79+F66</f>
        <v>2141.5</v>
      </c>
      <c r="G65" s="65">
        <f t="shared" si="10"/>
        <v>-173.5</v>
      </c>
      <c r="H65" s="18">
        <f t="shared" ref="H65:H83" si="11">F65/D65*100</f>
        <v>92.505399568034548</v>
      </c>
      <c r="I65" s="18" t="e">
        <f>I68+I70+#REF!+I77+I79+I66</f>
        <v>#REF!</v>
      </c>
      <c r="J65" s="18">
        <f>J68+J70+J77+J79+J66</f>
        <v>3404.2</v>
      </c>
    </row>
    <row r="66" spans="1:10" ht="52" hidden="1">
      <c r="A66" s="35" t="s">
        <v>92</v>
      </c>
      <c r="B66" s="36" t="s">
        <v>93</v>
      </c>
      <c r="C66" s="18">
        <f>C67</f>
        <v>0</v>
      </c>
      <c r="D66" s="18">
        <f>D67</f>
        <v>0</v>
      </c>
      <c r="E66" s="65">
        <f t="shared" si="9"/>
        <v>0</v>
      </c>
      <c r="F66" s="18">
        <f>F67</f>
        <v>0</v>
      </c>
      <c r="G66" s="65">
        <f t="shared" si="10"/>
        <v>0</v>
      </c>
      <c r="H66" s="18"/>
      <c r="I66" s="18">
        <f>I67</f>
        <v>0</v>
      </c>
      <c r="J66" s="18">
        <f>J67</f>
        <v>0</v>
      </c>
    </row>
    <row r="67" spans="1:10" s="34" customFormat="1" ht="39" hidden="1">
      <c r="A67" s="39" t="s">
        <v>94</v>
      </c>
      <c r="B67" s="47" t="s">
        <v>95</v>
      </c>
      <c r="C67" s="28">
        <v>0</v>
      </c>
      <c r="D67" s="28">
        <v>0</v>
      </c>
      <c r="E67" s="67">
        <f t="shared" si="9"/>
        <v>0</v>
      </c>
      <c r="F67" s="28">
        <v>0</v>
      </c>
      <c r="G67" s="67">
        <f t="shared" si="10"/>
        <v>0</v>
      </c>
      <c r="H67" s="28"/>
      <c r="I67" s="28"/>
      <c r="J67" s="28">
        <v>0</v>
      </c>
    </row>
    <row r="68" spans="1:10" ht="26" hidden="1">
      <c r="A68" s="16" t="s">
        <v>96</v>
      </c>
      <c r="B68" s="17" t="s">
        <v>97</v>
      </c>
      <c r="C68" s="18">
        <f>C69</f>
        <v>0</v>
      </c>
      <c r="D68" s="18">
        <f>D69</f>
        <v>0</v>
      </c>
      <c r="E68" s="65">
        <f t="shared" si="9"/>
        <v>0</v>
      </c>
      <c r="F68" s="18">
        <f>F69</f>
        <v>0</v>
      </c>
      <c r="G68" s="65">
        <f t="shared" si="10"/>
        <v>0</v>
      </c>
      <c r="H68" s="18" t="e">
        <f t="shared" si="11"/>
        <v>#DIV/0!</v>
      </c>
      <c r="I68" s="18">
        <f>I69</f>
        <v>0</v>
      </c>
      <c r="J68" s="18">
        <f>J69</f>
        <v>0</v>
      </c>
    </row>
    <row r="69" spans="1:10" ht="26" hidden="1">
      <c r="A69" s="26" t="s">
        <v>98</v>
      </c>
      <c r="B69" s="27" t="s">
        <v>99</v>
      </c>
      <c r="C69" s="28"/>
      <c r="D69" s="28"/>
      <c r="E69" s="67">
        <f t="shared" si="9"/>
        <v>0</v>
      </c>
      <c r="F69" s="28"/>
      <c r="G69" s="67">
        <f t="shared" si="10"/>
        <v>0</v>
      </c>
      <c r="H69" s="28" t="e">
        <f t="shared" si="11"/>
        <v>#DIV/0!</v>
      </c>
      <c r="I69" s="28"/>
      <c r="J69" s="28"/>
    </row>
    <row r="70" spans="1:10" ht="66.650000000000006" customHeight="1">
      <c r="A70" s="16" t="s">
        <v>100</v>
      </c>
      <c r="B70" s="17" t="s">
        <v>101</v>
      </c>
      <c r="C70" s="18">
        <f>C71+C75</f>
        <v>2115</v>
      </c>
      <c r="D70" s="18">
        <f>D71+D75</f>
        <v>2115</v>
      </c>
      <c r="E70" s="18">
        <f>E71+E75</f>
        <v>0</v>
      </c>
      <c r="F70" s="18">
        <f>F71+F75+F73</f>
        <v>1917.2</v>
      </c>
      <c r="G70" s="65">
        <f t="shared" si="10"/>
        <v>-197.79999999999995</v>
      </c>
      <c r="H70" s="18">
        <f t="shared" si="11"/>
        <v>90.64775413711584</v>
      </c>
      <c r="I70" s="18" t="e">
        <f>I71+#REF!+I75+#REF!</f>
        <v>#REF!</v>
      </c>
      <c r="J70" s="18">
        <f>J71+J75+J73</f>
        <v>3179.2</v>
      </c>
    </row>
    <row r="71" spans="1:10" ht="52">
      <c r="A71" s="41" t="s">
        <v>102</v>
      </c>
      <c r="B71" s="42" t="s">
        <v>103</v>
      </c>
      <c r="C71" s="29">
        <f>C72</f>
        <v>1315</v>
      </c>
      <c r="D71" s="29">
        <f>D72</f>
        <v>1315</v>
      </c>
      <c r="E71" s="69">
        <f t="shared" si="9"/>
        <v>0</v>
      </c>
      <c r="F71" s="29">
        <f>F72</f>
        <v>1385.3</v>
      </c>
      <c r="G71" s="69">
        <f t="shared" si="10"/>
        <v>70.299999999999955</v>
      </c>
      <c r="H71" s="29">
        <f t="shared" si="11"/>
        <v>105.34600760456274</v>
      </c>
      <c r="I71" s="29" t="e">
        <f>#REF!</f>
        <v>#REF!</v>
      </c>
      <c r="J71" s="29">
        <f>J72</f>
        <v>2188</v>
      </c>
    </row>
    <row r="72" spans="1:10" ht="52">
      <c r="A72" s="26" t="s">
        <v>172</v>
      </c>
      <c r="B72" s="27" t="s">
        <v>173</v>
      </c>
      <c r="C72" s="33">
        <v>1315</v>
      </c>
      <c r="D72" s="33">
        <v>1315</v>
      </c>
      <c r="E72" s="68"/>
      <c r="F72" s="33">
        <v>1385.3</v>
      </c>
      <c r="G72" s="68"/>
      <c r="H72" s="33">
        <f t="shared" si="11"/>
        <v>105.34600760456274</v>
      </c>
      <c r="I72" s="33"/>
      <c r="J72" s="33">
        <v>2188</v>
      </c>
    </row>
    <row r="73" spans="1:10" ht="52">
      <c r="A73" s="76" t="s">
        <v>236</v>
      </c>
      <c r="B73" s="24" t="s">
        <v>237</v>
      </c>
      <c r="C73" s="28">
        <v>0</v>
      </c>
      <c r="D73" s="28">
        <v>0</v>
      </c>
      <c r="E73" s="66"/>
      <c r="F73" s="25">
        <f>F74</f>
        <v>16.2</v>
      </c>
      <c r="G73" s="66"/>
      <c r="H73" s="25"/>
      <c r="I73" s="25"/>
      <c r="J73" s="25">
        <f>J74</f>
        <v>16.2</v>
      </c>
    </row>
    <row r="74" spans="1:10" ht="52">
      <c r="A74" s="26" t="s">
        <v>234</v>
      </c>
      <c r="B74" s="27" t="s">
        <v>235</v>
      </c>
      <c r="C74" s="28">
        <v>0</v>
      </c>
      <c r="D74" s="28">
        <v>0</v>
      </c>
      <c r="E74" s="68"/>
      <c r="F74" s="33">
        <v>16.2</v>
      </c>
      <c r="G74" s="68"/>
      <c r="H74" s="33"/>
      <c r="I74" s="33"/>
      <c r="J74" s="33">
        <v>16.2</v>
      </c>
    </row>
    <row r="75" spans="1:10" ht="52">
      <c r="A75" s="41" t="s">
        <v>104</v>
      </c>
      <c r="B75" s="42" t="s">
        <v>105</v>
      </c>
      <c r="C75" s="29">
        <f>C76</f>
        <v>800</v>
      </c>
      <c r="D75" s="29">
        <f>D76</f>
        <v>800</v>
      </c>
      <c r="E75" s="69">
        <f t="shared" si="9"/>
        <v>0</v>
      </c>
      <c r="F75" s="29">
        <f>F76</f>
        <v>515.70000000000005</v>
      </c>
      <c r="G75" s="69">
        <f t="shared" si="10"/>
        <v>-284.29999999999995</v>
      </c>
      <c r="H75" s="29">
        <f t="shared" si="11"/>
        <v>64.462500000000006</v>
      </c>
      <c r="I75" s="29">
        <f>I76</f>
        <v>0</v>
      </c>
      <c r="J75" s="29">
        <f>J76</f>
        <v>975</v>
      </c>
    </row>
    <row r="76" spans="1:10" ht="42.65" customHeight="1">
      <c r="A76" s="26" t="s">
        <v>191</v>
      </c>
      <c r="B76" s="27" t="s">
        <v>192</v>
      </c>
      <c r="C76" s="28">
        <v>800</v>
      </c>
      <c r="D76" s="28">
        <v>800</v>
      </c>
      <c r="E76" s="67">
        <f t="shared" si="9"/>
        <v>0</v>
      </c>
      <c r="F76" s="28">
        <v>515.70000000000005</v>
      </c>
      <c r="G76" s="67">
        <f t="shared" si="10"/>
        <v>-284.29999999999995</v>
      </c>
      <c r="H76" s="28">
        <f t="shared" si="11"/>
        <v>64.462500000000006</v>
      </c>
      <c r="I76" s="28"/>
      <c r="J76" s="28">
        <v>975</v>
      </c>
    </row>
    <row r="77" spans="1:10" ht="65" hidden="1">
      <c r="A77" s="48" t="s">
        <v>106</v>
      </c>
      <c r="B77" s="45" t="s">
        <v>107</v>
      </c>
      <c r="C77" s="28">
        <f>C78</f>
        <v>0</v>
      </c>
      <c r="D77" s="28">
        <f>D78</f>
        <v>0</v>
      </c>
      <c r="E77" s="67">
        <f t="shared" si="9"/>
        <v>0</v>
      </c>
      <c r="F77" s="28">
        <f>F78</f>
        <v>0</v>
      </c>
      <c r="G77" s="67">
        <f t="shared" si="10"/>
        <v>0</v>
      </c>
      <c r="H77" s="28" t="e">
        <f t="shared" si="11"/>
        <v>#DIV/0!</v>
      </c>
      <c r="I77" s="28">
        <f>I78</f>
        <v>0</v>
      </c>
      <c r="J77" s="28">
        <f>J78</f>
        <v>0</v>
      </c>
    </row>
    <row r="78" spans="1:10" ht="52" hidden="1">
      <c r="A78" s="49" t="s">
        <v>108</v>
      </c>
      <c r="B78" s="27" t="s">
        <v>109</v>
      </c>
      <c r="C78" s="28">
        <v>0</v>
      </c>
      <c r="D78" s="28">
        <v>0</v>
      </c>
      <c r="E78" s="67">
        <f t="shared" si="9"/>
        <v>0</v>
      </c>
      <c r="F78" s="28">
        <v>0</v>
      </c>
      <c r="G78" s="67">
        <f t="shared" si="10"/>
        <v>0</v>
      </c>
      <c r="H78" s="28" t="e">
        <f t="shared" si="11"/>
        <v>#DIV/0!</v>
      </c>
      <c r="I78" s="28">
        <v>0</v>
      </c>
      <c r="J78" s="28">
        <v>0</v>
      </c>
    </row>
    <row r="79" spans="1:10" ht="58.25" customHeight="1">
      <c r="A79" s="16" t="s">
        <v>110</v>
      </c>
      <c r="B79" s="45" t="s">
        <v>111</v>
      </c>
      <c r="C79" s="18">
        <f>C82+C80</f>
        <v>80</v>
      </c>
      <c r="D79" s="18">
        <f>D82+D80</f>
        <v>200</v>
      </c>
      <c r="E79" s="65">
        <f t="shared" si="9"/>
        <v>120</v>
      </c>
      <c r="F79" s="18">
        <f>F82+F80</f>
        <v>224.3</v>
      </c>
      <c r="G79" s="65">
        <f t="shared" si="10"/>
        <v>24.300000000000011</v>
      </c>
      <c r="H79" s="18">
        <f t="shared" si="11"/>
        <v>112.15000000000002</v>
      </c>
      <c r="I79" s="18">
        <f>I82+I80</f>
        <v>0</v>
      </c>
      <c r="J79" s="18">
        <f>J82+J80</f>
        <v>225</v>
      </c>
    </row>
    <row r="80" spans="1:10" ht="26" hidden="1">
      <c r="A80" s="41" t="s">
        <v>112</v>
      </c>
      <c r="B80" s="24" t="s">
        <v>113</v>
      </c>
      <c r="C80" s="29">
        <f>C81</f>
        <v>0</v>
      </c>
      <c r="D80" s="29">
        <f>D81</f>
        <v>0</v>
      </c>
      <c r="E80" s="69">
        <f t="shared" si="9"/>
        <v>0</v>
      </c>
      <c r="F80" s="29">
        <f>F81</f>
        <v>0</v>
      </c>
      <c r="G80" s="69">
        <f t="shared" si="10"/>
        <v>0</v>
      </c>
      <c r="H80" s="29" t="e">
        <f t="shared" si="11"/>
        <v>#DIV/0!</v>
      </c>
      <c r="I80" s="29">
        <f>I81</f>
        <v>0</v>
      </c>
      <c r="J80" s="29">
        <f>J81</f>
        <v>0</v>
      </c>
    </row>
    <row r="81" spans="1:10" ht="26" hidden="1">
      <c r="A81" s="26" t="s">
        <v>114</v>
      </c>
      <c r="B81" s="32" t="s">
        <v>115</v>
      </c>
      <c r="C81" s="28">
        <v>0</v>
      </c>
      <c r="D81" s="28">
        <v>0</v>
      </c>
      <c r="E81" s="67">
        <f t="shared" si="9"/>
        <v>0</v>
      </c>
      <c r="F81" s="28">
        <v>0</v>
      </c>
      <c r="G81" s="67">
        <f t="shared" si="10"/>
        <v>0</v>
      </c>
      <c r="H81" s="28" t="e">
        <f t="shared" si="11"/>
        <v>#DIV/0!</v>
      </c>
      <c r="I81" s="28"/>
      <c r="J81" s="28">
        <v>0</v>
      </c>
    </row>
    <row r="82" spans="1:10" ht="56.4" customHeight="1">
      <c r="A82" s="50" t="s">
        <v>116</v>
      </c>
      <c r="B82" s="24" t="s">
        <v>117</v>
      </c>
      <c r="C82" s="25">
        <f>C83</f>
        <v>80</v>
      </c>
      <c r="D82" s="25">
        <f>D83</f>
        <v>200</v>
      </c>
      <c r="E82" s="66">
        <f t="shared" ref="E82:E99" si="12">D82-C82</f>
        <v>120</v>
      </c>
      <c r="F82" s="25">
        <f>F83</f>
        <v>224.3</v>
      </c>
      <c r="G82" s="66">
        <f t="shared" ref="G82:G101" si="13">F82-D82</f>
        <v>24.300000000000011</v>
      </c>
      <c r="H82" s="25">
        <f t="shared" si="11"/>
        <v>112.15000000000002</v>
      </c>
      <c r="I82" s="25">
        <f>I83</f>
        <v>0</v>
      </c>
      <c r="J82" s="25">
        <f>J83</f>
        <v>225</v>
      </c>
    </row>
    <row r="83" spans="1:10" ht="60" customHeight="1">
      <c r="A83" s="51" t="s">
        <v>193</v>
      </c>
      <c r="B83" s="52" t="s">
        <v>194</v>
      </c>
      <c r="C83" s="33">
        <v>80</v>
      </c>
      <c r="D83" s="33">
        <v>200</v>
      </c>
      <c r="E83" s="68">
        <f t="shared" si="12"/>
        <v>120</v>
      </c>
      <c r="F83" s="33">
        <v>224.3</v>
      </c>
      <c r="G83" s="68">
        <f t="shared" si="13"/>
        <v>24.300000000000011</v>
      </c>
      <c r="H83" s="33">
        <f t="shared" si="11"/>
        <v>112.15000000000002</v>
      </c>
      <c r="I83" s="33"/>
      <c r="J83" s="33">
        <v>225</v>
      </c>
    </row>
    <row r="84" spans="1:10" s="30" customFormat="1" ht="26">
      <c r="A84" s="16" t="s">
        <v>118</v>
      </c>
      <c r="B84" s="17" t="s">
        <v>119</v>
      </c>
      <c r="C84" s="18">
        <f>C85+C87</f>
        <v>39</v>
      </c>
      <c r="D84" s="18">
        <f>D85+D87</f>
        <v>438.9</v>
      </c>
      <c r="E84" s="65">
        <f t="shared" si="12"/>
        <v>399.9</v>
      </c>
      <c r="F84" s="18">
        <f>F85+F87</f>
        <v>505</v>
      </c>
      <c r="G84" s="65">
        <f t="shared" si="13"/>
        <v>66.100000000000023</v>
      </c>
      <c r="H84" s="18">
        <f>F84/D84*100</f>
        <v>115.06037821827294</v>
      </c>
      <c r="I84" s="18" t="e">
        <f>I85+I87</f>
        <v>#REF!</v>
      </c>
      <c r="J84" s="18">
        <f>J85+J87</f>
        <v>552.70000000000005</v>
      </c>
    </row>
    <row r="85" spans="1:10" s="37" customFormat="1" ht="13">
      <c r="A85" s="44" t="s">
        <v>120</v>
      </c>
      <c r="B85" s="45" t="s">
        <v>121</v>
      </c>
      <c r="C85" s="18">
        <f>C86</f>
        <v>0</v>
      </c>
      <c r="D85" s="18">
        <f>D86</f>
        <v>399.9</v>
      </c>
      <c r="E85" s="65">
        <f t="shared" si="12"/>
        <v>399.9</v>
      </c>
      <c r="F85" s="18">
        <f>F86</f>
        <v>371</v>
      </c>
      <c r="G85" s="65">
        <f t="shared" si="13"/>
        <v>-28.899999999999977</v>
      </c>
      <c r="H85" s="18">
        <f>F85/D85*100</f>
        <v>92.773193298324585</v>
      </c>
      <c r="I85" s="18">
        <f>I86</f>
        <v>0</v>
      </c>
      <c r="J85" s="18">
        <f>J86</f>
        <v>400</v>
      </c>
    </row>
    <row r="86" spans="1:10" ht="26">
      <c r="A86" s="26" t="s">
        <v>195</v>
      </c>
      <c r="B86" s="27" t="s">
        <v>196</v>
      </c>
      <c r="C86" s="28">
        <v>0</v>
      </c>
      <c r="D86" s="28">
        <v>399.9</v>
      </c>
      <c r="E86" s="67">
        <f t="shared" si="12"/>
        <v>399.9</v>
      </c>
      <c r="F86" s="28">
        <v>371</v>
      </c>
      <c r="G86" s="67">
        <f t="shared" si="13"/>
        <v>-28.899999999999977</v>
      </c>
      <c r="H86" s="28">
        <f>F86/D86*100</f>
        <v>92.773193298324585</v>
      </c>
      <c r="I86" s="28"/>
      <c r="J86" s="28">
        <v>400</v>
      </c>
    </row>
    <row r="87" spans="1:10" s="37" customFormat="1" ht="13">
      <c r="A87" s="44" t="s">
        <v>122</v>
      </c>
      <c r="B87" s="45" t="s">
        <v>123</v>
      </c>
      <c r="C87" s="18">
        <f>C90</f>
        <v>39</v>
      </c>
      <c r="D87" s="18">
        <f>D88+D90</f>
        <v>39</v>
      </c>
      <c r="E87" s="65">
        <f t="shared" si="12"/>
        <v>0</v>
      </c>
      <c r="F87" s="18">
        <f>F88+F90</f>
        <v>134</v>
      </c>
      <c r="G87" s="65">
        <f t="shared" si="13"/>
        <v>95</v>
      </c>
      <c r="H87" s="18">
        <f t="shared" ref="H87:H89" si="14">F87/D87*100</f>
        <v>343.58974358974359</v>
      </c>
      <c r="I87" s="18" t="e">
        <f>#REF!+I90</f>
        <v>#REF!</v>
      </c>
      <c r="J87" s="18">
        <f>J88+J90</f>
        <v>152.69999999999999</v>
      </c>
    </row>
    <row r="88" spans="1:10" s="37" customFormat="1" ht="26">
      <c r="A88" s="76" t="s">
        <v>243</v>
      </c>
      <c r="B88" s="24" t="s">
        <v>244</v>
      </c>
      <c r="C88" s="28">
        <v>0</v>
      </c>
      <c r="D88" s="25">
        <f>D89</f>
        <v>39</v>
      </c>
      <c r="E88" s="66"/>
      <c r="F88" s="25">
        <f>F89</f>
        <v>116.3</v>
      </c>
      <c r="G88" s="66"/>
      <c r="H88" s="25">
        <f t="shared" si="14"/>
        <v>298.20512820512823</v>
      </c>
      <c r="I88" s="25"/>
      <c r="J88" s="25">
        <f>J89</f>
        <v>135</v>
      </c>
    </row>
    <row r="89" spans="1:10" s="37" customFormat="1" ht="26">
      <c r="A89" s="73" t="s">
        <v>197</v>
      </c>
      <c r="B89" s="32" t="s">
        <v>198</v>
      </c>
      <c r="C89" s="28">
        <v>0</v>
      </c>
      <c r="D89" s="33">
        <v>39</v>
      </c>
      <c r="E89" s="65"/>
      <c r="F89" s="33">
        <v>116.3</v>
      </c>
      <c r="G89" s="65"/>
      <c r="H89" s="33">
        <f t="shared" si="14"/>
        <v>298.20512820512823</v>
      </c>
      <c r="I89" s="18"/>
      <c r="J89" s="33">
        <v>135</v>
      </c>
    </row>
    <row r="90" spans="1:10" s="30" customFormat="1" ht="13">
      <c r="A90" s="41" t="s">
        <v>124</v>
      </c>
      <c r="B90" s="42" t="s">
        <v>125</v>
      </c>
      <c r="C90" s="29">
        <f>C91</f>
        <v>39</v>
      </c>
      <c r="D90" s="29">
        <f>D91</f>
        <v>0</v>
      </c>
      <c r="E90" s="69">
        <f t="shared" si="12"/>
        <v>-39</v>
      </c>
      <c r="F90" s="29">
        <f>F91</f>
        <v>17.7</v>
      </c>
      <c r="G90" s="69">
        <f t="shared" si="13"/>
        <v>17.7</v>
      </c>
      <c r="H90" s="29"/>
      <c r="I90" s="29">
        <f>I91</f>
        <v>0</v>
      </c>
      <c r="J90" s="29">
        <f>J91</f>
        <v>17.7</v>
      </c>
    </row>
    <row r="91" spans="1:10" ht="13">
      <c r="A91" s="26" t="s">
        <v>221</v>
      </c>
      <c r="B91" s="27" t="s">
        <v>222</v>
      </c>
      <c r="C91" s="28">
        <v>39</v>
      </c>
      <c r="D91" s="28">
        <v>0</v>
      </c>
      <c r="E91" s="67">
        <f t="shared" si="12"/>
        <v>-39</v>
      </c>
      <c r="F91" s="28">
        <v>17.7</v>
      </c>
      <c r="G91" s="67">
        <f t="shared" si="13"/>
        <v>17.7</v>
      </c>
      <c r="H91" s="28"/>
      <c r="I91" s="28"/>
      <c r="J91" s="28">
        <v>17.7</v>
      </c>
    </row>
    <row r="92" spans="1:10" ht="26">
      <c r="A92" s="16" t="s">
        <v>126</v>
      </c>
      <c r="B92" s="21" t="s">
        <v>127</v>
      </c>
      <c r="C92" s="18">
        <f>C93+C98</f>
        <v>630</v>
      </c>
      <c r="D92" s="18">
        <f t="shared" ref="D92:F92" si="15">D93+D98</f>
        <v>630</v>
      </c>
      <c r="E92" s="18">
        <f t="shared" si="15"/>
        <v>0</v>
      </c>
      <c r="F92" s="18">
        <f t="shared" si="15"/>
        <v>886.1</v>
      </c>
      <c r="G92" s="65">
        <f t="shared" si="13"/>
        <v>256.10000000000002</v>
      </c>
      <c r="H92" s="18">
        <f>F92/D92*100</f>
        <v>140.65079365079364</v>
      </c>
      <c r="I92" s="18" t="e">
        <f>#REF!+#REF!+I93</f>
        <v>#REF!</v>
      </c>
      <c r="J92" s="18">
        <f t="shared" ref="J92" si="16">J93+J98</f>
        <v>1192.9000000000001</v>
      </c>
    </row>
    <row r="93" spans="1:10" s="37" customFormat="1" ht="27.65" customHeight="1">
      <c r="A93" s="57" t="s">
        <v>128</v>
      </c>
      <c r="B93" s="58" t="s">
        <v>129</v>
      </c>
      <c r="C93" s="46">
        <f>C94</f>
        <v>630</v>
      </c>
      <c r="D93" s="46">
        <f>D94</f>
        <v>630</v>
      </c>
      <c r="E93" s="70">
        <f t="shared" si="12"/>
        <v>0</v>
      </c>
      <c r="F93" s="46">
        <f>F94+F96</f>
        <v>811.5</v>
      </c>
      <c r="G93" s="70">
        <f t="shared" si="13"/>
        <v>181.5</v>
      </c>
      <c r="H93" s="46">
        <f>F93/D93*100</f>
        <v>128.80952380952382</v>
      </c>
      <c r="I93" s="46" t="e">
        <f>I94</f>
        <v>#REF!</v>
      </c>
      <c r="J93" s="46">
        <f>J94+J96</f>
        <v>1100</v>
      </c>
    </row>
    <row r="94" spans="1:10" s="30" customFormat="1" ht="30" customHeight="1">
      <c r="A94" s="50" t="s">
        <v>130</v>
      </c>
      <c r="B94" s="59" t="s">
        <v>131</v>
      </c>
      <c r="C94" s="29">
        <f>C95</f>
        <v>630</v>
      </c>
      <c r="D94" s="29">
        <f>D95</f>
        <v>630</v>
      </c>
      <c r="E94" s="69">
        <f t="shared" si="12"/>
        <v>0</v>
      </c>
      <c r="F94" s="29">
        <f>F95</f>
        <v>811</v>
      </c>
      <c r="G94" s="69">
        <f t="shared" si="13"/>
        <v>181</v>
      </c>
      <c r="H94" s="29">
        <f>F94/D94*100</f>
        <v>128.73015873015873</v>
      </c>
      <c r="I94" s="29" t="e">
        <f>#REF!</f>
        <v>#REF!</v>
      </c>
      <c r="J94" s="29">
        <f>J95</f>
        <v>1099.5</v>
      </c>
    </row>
    <row r="95" spans="1:10" ht="31.25" customHeight="1">
      <c r="A95" s="60" t="s">
        <v>174</v>
      </c>
      <c r="B95" s="61" t="s">
        <v>175</v>
      </c>
      <c r="C95" s="28">
        <v>630</v>
      </c>
      <c r="D95" s="28">
        <v>630</v>
      </c>
      <c r="E95" s="67">
        <f t="shared" si="12"/>
        <v>0</v>
      </c>
      <c r="F95" s="28">
        <v>811</v>
      </c>
      <c r="G95" s="67">
        <f t="shared" si="13"/>
        <v>181</v>
      </c>
      <c r="H95" s="28">
        <f>F95/D95*100</f>
        <v>128.73015873015873</v>
      </c>
      <c r="I95" s="28"/>
      <c r="J95" s="28">
        <v>1099.5</v>
      </c>
    </row>
    <row r="96" spans="1:10" ht="39" customHeight="1">
      <c r="A96" s="77" t="s">
        <v>240</v>
      </c>
      <c r="B96" s="59" t="s">
        <v>241</v>
      </c>
      <c r="C96" s="28">
        <v>0</v>
      </c>
      <c r="D96" s="28">
        <v>0</v>
      </c>
      <c r="E96" s="66"/>
      <c r="F96" s="25">
        <f>F97</f>
        <v>0.5</v>
      </c>
      <c r="G96" s="66"/>
      <c r="H96" s="25"/>
      <c r="I96" s="25"/>
      <c r="J96" s="25">
        <f>J97</f>
        <v>0.5</v>
      </c>
    </row>
    <row r="97" spans="1:10" ht="45.65" customHeight="1">
      <c r="A97" s="60" t="s">
        <v>238</v>
      </c>
      <c r="B97" s="61" t="s">
        <v>239</v>
      </c>
      <c r="C97" s="28">
        <v>0</v>
      </c>
      <c r="D97" s="28">
        <v>0</v>
      </c>
      <c r="E97" s="67"/>
      <c r="F97" s="28">
        <v>0.5</v>
      </c>
      <c r="G97" s="67"/>
      <c r="H97" s="28"/>
      <c r="I97" s="28"/>
      <c r="J97" s="28">
        <v>0.5</v>
      </c>
    </row>
    <row r="98" spans="1:10" ht="56.4" customHeight="1">
      <c r="A98" s="57" t="s">
        <v>132</v>
      </c>
      <c r="B98" s="58" t="s">
        <v>133</v>
      </c>
      <c r="C98" s="46">
        <f>C99</f>
        <v>0</v>
      </c>
      <c r="D98" s="46">
        <f>D99</f>
        <v>0</v>
      </c>
      <c r="E98" s="70">
        <f t="shared" si="12"/>
        <v>0</v>
      </c>
      <c r="F98" s="46">
        <f>F99</f>
        <v>74.599999999999994</v>
      </c>
      <c r="G98" s="70">
        <f t="shared" si="13"/>
        <v>74.599999999999994</v>
      </c>
      <c r="H98" s="46"/>
      <c r="I98" s="28"/>
      <c r="J98" s="46">
        <f>J99</f>
        <v>92.9</v>
      </c>
    </row>
    <row r="99" spans="1:10" s="30" customFormat="1" ht="58.75" customHeight="1">
      <c r="A99" s="50" t="s">
        <v>134</v>
      </c>
      <c r="B99" s="56" t="s">
        <v>135</v>
      </c>
      <c r="C99" s="29">
        <f>C100</f>
        <v>0</v>
      </c>
      <c r="D99" s="29">
        <f>D100</f>
        <v>0</v>
      </c>
      <c r="E99" s="69">
        <f t="shared" si="12"/>
        <v>0</v>
      </c>
      <c r="F99" s="29">
        <f>F100</f>
        <v>74.599999999999994</v>
      </c>
      <c r="G99" s="69">
        <f t="shared" si="13"/>
        <v>74.599999999999994</v>
      </c>
      <c r="H99" s="28"/>
      <c r="I99" s="29"/>
      <c r="J99" s="29">
        <f>J100</f>
        <v>92.9</v>
      </c>
    </row>
    <row r="100" spans="1:10" ht="58.75" customHeight="1">
      <c r="A100" s="60" t="s">
        <v>176</v>
      </c>
      <c r="B100" s="54" t="s">
        <v>177</v>
      </c>
      <c r="C100" s="28">
        <v>0</v>
      </c>
      <c r="D100" s="28">
        <v>0</v>
      </c>
      <c r="E100" s="67"/>
      <c r="F100" s="28">
        <v>74.599999999999994</v>
      </c>
      <c r="G100" s="67">
        <f t="shared" si="13"/>
        <v>74.599999999999994</v>
      </c>
      <c r="H100" s="28"/>
      <c r="I100" s="28"/>
      <c r="J100" s="28">
        <v>92.9</v>
      </c>
    </row>
    <row r="101" spans="1:10" ht="13">
      <c r="A101" s="16" t="s">
        <v>136</v>
      </c>
      <c r="B101" s="21" t="s">
        <v>137</v>
      </c>
      <c r="C101" s="18">
        <f>C102</f>
        <v>0</v>
      </c>
      <c r="D101" s="18">
        <f t="shared" ref="D101:F101" si="17">D102</f>
        <v>59.7</v>
      </c>
      <c r="E101" s="18">
        <f t="shared" si="17"/>
        <v>59.7</v>
      </c>
      <c r="F101" s="18">
        <f t="shared" si="17"/>
        <v>59.7</v>
      </c>
      <c r="G101" s="65">
        <f t="shared" si="13"/>
        <v>0</v>
      </c>
      <c r="H101" s="18">
        <f>F101/D101*100</f>
        <v>100</v>
      </c>
      <c r="I101" s="18" t="e">
        <f>#REF!+#REF!+#REF!+#REF!+#REF!+#REF!+#REF!+#REF!+I102+#REF!+#REF!+#REF!+#REF!+#REF!+#REF!</f>
        <v>#REF!</v>
      </c>
      <c r="J101" s="18">
        <f t="shared" ref="J101" si="18">J102</f>
        <v>59.7</v>
      </c>
    </row>
    <row r="102" spans="1:10" s="37" customFormat="1" ht="26">
      <c r="A102" s="44" t="s">
        <v>138</v>
      </c>
      <c r="B102" s="58" t="s">
        <v>139</v>
      </c>
      <c r="C102" s="46">
        <f>SUM(C103:C103)</f>
        <v>0</v>
      </c>
      <c r="D102" s="46">
        <f>SUM(D103:D103)</f>
        <v>59.7</v>
      </c>
      <c r="E102" s="70">
        <f t="shared" ref="E102:E113" si="19">D102-C102</f>
        <v>59.7</v>
      </c>
      <c r="F102" s="46">
        <f>SUM(F103:F103)</f>
        <v>59.7</v>
      </c>
      <c r="G102" s="70">
        <f t="shared" ref="G102:G114" si="20">F102-D102</f>
        <v>0</v>
      </c>
      <c r="H102" s="46">
        <f t="shared" ref="H102:H119" si="21">F102/D102*100</f>
        <v>100</v>
      </c>
      <c r="I102" s="46">
        <f>I103</f>
        <v>0</v>
      </c>
      <c r="J102" s="46">
        <f>SUM(J103:J103)</f>
        <v>59.7</v>
      </c>
    </row>
    <row r="103" spans="1:10" ht="28.75" customHeight="1">
      <c r="A103" s="31" t="s">
        <v>203</v>
      </c>
      <c r="B103" s="61" t="s">
        <v>204</v>
      </c>
      <c r="C103" s="33">
        <v>0</v>
      </c>
      <c r="D103" s="33">
        <v>59.7</v>
      </c>
      <c r="E103" s="68">
        <f t="shared" si="19"/>
        <v>59.7</v>
      </c>
      <c r="F103" s="33">
        <v>59.7</v>
      </c>
      <c r="G103" s="68">
        <f t="shared" si="20"/>
        <v>0</v>
      </c>
      <c r="H103" s="33">
        <f t="shared" si="21"/>
        <v>100</v>
      </c>
      <c r="I103" s="33"/>
      <c r="J103" s="33">
        <v>59.7</v>
      </c>
    </row>
    <row r="104" spans="1:10" ht="13">
      <c r="A104" s="16" t="s">
        <v>140</v>
      </c>
      <c r="B104" s="17" t="s">
        <v>141</v>
      </c>
      <c r="C104" s="18">
        <f>C105+C107</f>
        <v>0</v>
      </c>
      <c r="D104" s="18">
        <f>D105+D107</f>
        <v>355.3</v>
      </c>
      <c r="E104" s="65">
        <f t="shared" si="19"/>
        <v>355.3</v>
      </c>
      <c r="F104" s="18">
        <f>F105+F107</f>
        <v>355.3</v>
      </c>
      <c r="G104" s="65">
        <f t="shared" si="20"/>
        <v>0</v>
      </c>
      <c r="H104" s="18">
        <f t="shared" si="21"/>
        <v>100</v>
      </c>
      <c r="I104" s="18">
        <f>I105+I107</f>
        <v>0</v>
      </c>
      <c r="J104" s="18">
        <f>J105+J107</f>
        <v>355.3</v>
      </c>
    </row>
    <row r="105" spans="1:10" s="37" customFormat="1" ht="13" hidden="1">
      <c r="A105" s="16" t="s">
        <v>142</v>
      </c>
      <c r="B105" s="17" t="s">
        <v>143</v>
      </c>
      <c r="C105" s="18">
        <f>C106</f>
        <v>0</v>
      </c>
      <c r="D105" s="18">
        <f>D106</f>
        <v>0</v>
      </c>
      <c r="E105" s="65">
        <f t="shared" si="19"/>
        <v>0</v>
      </c>
      <c r="F105" s="18">
        <f>F106</f>
        <v>0</v>
      </c>
      <c r="G105" s="65">
        <f t="shared" si="20"/>
        <v>0</v>
      </c>
      <c r="H105" s="18"/>
      <c r="I105" s="18">
        <f>I106</f>
        <v>0</v>
      </c>
      <c r="J105" s="18">
        <f>J106</f>
        <v>0</v>
      </c>
    </row>
    <row r="106" spans="1:10" ht="13" hidden="1">
      <c r="A106" s="26" t="s">
        <v>178</v>
      </c>
      <c r="B106" s="27" t="s">
        <v>179</v>
      </c>
      <c r="C106" s="28">
        <v>0</v>
      </c>
      <c r="D106" s="28">
        <v>0</v>
      </c>
      <c r="E106" s="67">
        <f t="shared" si="19"/>
        <v>0</v>
      </c>
      <c r="F106" s="28">
        <v>0</v>
      </c>
      <c r="G106" s="67">
        <f t="shared" si="20"/>
        <v>0</v>
      </c>
      <c r="H106" s="28"/>
      <c r="I106" s="28"/>
      <c r="J106" s="28">
        <v>0</v>
      </c>
    </row>
    <row r="107" spans="1:10" s="37" customFormat="1" ht="13">
      <c r="A107" s="16" t="s">
        <v>144</v>
      </c>
      <c r="B107" s="17" t="s">
        <v>145</v>
      </c>
      <c r="C107" s="18">
        <f>C108</f>
        <v>0</v>
      </c>
      <c r="D107" s="18">
        <f>D108</f>
        <v>355.3</v>
      </c>
      <c r="E107" s="65">
        <f t="shared" si="19"/>
        <v>355.3</v>
      </c>
      <c r="F107" s="18">
        <f>F108</f>
        <v>355.3</v>
      </c>
      <c r="G107" s="65">
        <f t="shared" si="20"/>
        <v>0</v>
      </c>
      <c r="H107" s="18">
        <f t="shared" si="21"/>
        <v>100</v>
      </c>
      <c r="I107" s="18">
        <f>I108</f>
        <v>0</v>
      </c>
      <c r="J107" s="18">
        <f>J108</f>
        <v>355.3</v>
      </c>
    </row>
    <row r="108" spans="1:10" ht="14.4" customHeight="1">
      <c r="A108" s="26" t="s">
        <v>205</v>
      </c>
      <c r="B108" s="27" t="s">
        <v>206</v>
      </c>
      <c r="C108" s="28">
        <v>0</v>
      </c>
      <c r="D108" s="28">
        <v>355.3</v>
      </c>
      <c r="E108" s="67">
        <f t="shared" si="19"/>
        <v>355.3</v>
      </c>
      <c r="F108" s="28">
        <v>355.3</v>
      </c>
      <c r="G108" s="67">
        <f t="shared" si="20"/>
        <v>0</v>
      </c>
      <c r="H108" s="28">
        <f t="shared" si="21"/>
        <v>100</v>
      </c>
      <c r="I108" s="28"/>
      <c r="J108" s="28">
        <v>355.3</v>
      </c>
    </row>
    <row r="109" spans="1:10" ht="13">
      <c r="A109" s="16" t="s">
        <v>146</v>
      </c>
      <c r="B109" s="21" t="s">
        <v>147</v>
      </c>
      <c r="C109" s="18">
        <f>C110+C127</f>
        <v>15923.400000000001</v>
      </c>
      <c r="D109" s="18">
        <f t="shared" ref="D109:F109" si="22">D110+D127</f>
        <v>34885.4</v>
      </c>
      <c r="E109" s="18">
        <f t="shared" si="22"/>
        <v>18962</v>
      </c>
      <c r="F109" s="18">
        <f t="shared" si="22"/>
        <v>34877.700000000004</v>
      </c>
      <c r="G109" s="65">
        <f t="shared" si="20"/>
        <v>-7.6999999999970896</v>
      </c>
      <c r="H109" s="18">
        <f t="shared" si="21"/>
        <v>99.977927729078658</v>
      </c>
      <c r="I109" s="18" t="e">
        <f>I110+#REF!+I127+#REF!</f>
        <v>#REF!</v>
      </c>
      <c r="J109" s="18">
        <f t="shared" ref="J109" si="23">J110+J127</f>
        <v>48228.700000000004</v>
      </c>
    </row>
    <row r="110" spans="1:10" ht="26">
      <c r="A110" s="48" t="s">
        <v>148</v>
      </c>
      <c r="B110" s="17" t="s">
        <v>149</v>
      </c>
      <c r="C110" s="18">
        <f>C111+C114+C119+C124</f>
        <v>15923.400000000001</v>
      </c>
      <c r="D110" s="18">
        <f>D111+D114+D119+D124</f>
        <v>34885.4</v>
      </c>
      <c r="E110" s="65">
        <f t="shared" si="19"/>
        <v>18962</v>
      </c>
      <c r="F110" s="18">
        <f>F111+F114+F119+F124</f>
        <v>34885.4</v>
      </c>
      <c r="G110" s="65">
        <f t="shared" si="20"/>
        <v>0</v>
      </c>
      <c r="H110" s="18">
        <f t="shared" si="21"/>
        <v>100</v>
      </c>
      <c r="I110" s="18" t="e">
        <f>I111+I114+I119+I124</f>
        <v>#REF!</v>
      </c>
      <c r="J110" s="18">
        <f>J111+J114+J119+J124</f>
        <v>48236.4</v>
      </c>
    </row>
    <row r="111" spans="1:10" s="37" customFormat="1" ht="13">
      <c r="A111" s="20" t="s">
        <v>150</v>
      </c>
      <c r="B111" s="21" t="s">
        <v>151</v>
      </c>
      <c r="C111" s="18">
        <f>C112</f>
        <v>9503.7000000000007</v>
      </c>
      <c r="D111" s="18">
        <f>D112</f>
        <v>9503.7000000000007</v>
      </c>
      <c r="E111" s="18">
        <f>E112</f>
        <v>0</v>
      </c>
      <c r="F111" s="18">
        <f>F112</f>
        <v>9503.7000000000007</v>
      </c>
      <c r="G111" s="65">
        <f t="shared" si="20"/>
        <v>0</v>
      </c>
      <c r="H111" s="18">
        <f t="shared" si="21"/>
        <v>100</v>
      </c>
      <c r="I111" s="18" t="e">
        <f>I112+#REF!</f>
        <v>#REF!</v>
      </c>
      <c r="J111" s="18">
        <f>J112</f>
        <v>12671.6</v>
      </c>
    </row>
    <row r="112" spans="1:10" s="30" customFormat="1" ht="13">
      <c r="A112" s="50" t="s">
        <v>152</v>
      </c>
      <c r="B112" s="42" t="s">
        <v>153</v>
      </c>
      <c r="C112" s="29">
        <f>C113</f>
        <v>9503.7000000000007</v>
      </c>
      <c r="D112" s="29">
        <f>D113</f>
        <v>9503.7000000000007</v>
      </c>
      <c r="E112" s="69">
        <f t="shared" si="19"/>
        <v>0</v>
      </c>
      <c r="F112" s="29">
        <f>F113</f>
        <v>9503.7000000000007</v>
      </c>
      <c r="G112" s="69">
        <f t="shared" si="20"/>
        <v>0</v>
      </c>
      <c r="H112" s="29">
        <f t="shared" si="21"/>
        <v>100</v>
      </c>
      <c r="I112" s="29">
        <f>I113</f>
        <v>0</v>
      </c>
      <c r="J112" s="29">
        <f>J113</f>
        <v>12671.6</v>
      </c>
    </row>
    <row r="113" spans="1:10" ht="26">
      <c r="A113" s="60" t="s">
        <v>207</v>
      </c>
      <c r="B113" s="27" t="s">
        <v>208</v>
      </c>
      <c r="C113" s="28">
        <v>9503.7000000000007</v>
      </c>
      <c r="D113" s="28">
        <v>9503.7000000000007</v>
      </c>
      <c r="E113" s="67">
        <f t="shared" si="19"/>
        <v>0</v>
      </c>
      <c r="F113" s="28">
        <v>9503.7000000000007</v>
      </c>
      <c r="G113" s="67">
        <f t="shared" si="20"/>
        <v>0</v>
      </c>
      <c r="H113" s="28">
        <f t="shared" si="21"/>
        <v>100</v>
      </c>
      <c r="I113" s="28"/>
      <c r="J113" s="28">
        <v>12671.6</v>
      </c>
    </row>
    <row r="114" spans="1:10" s="37" customFormat="1" ht="27.65" customHeight="1">
      <c r="A114" s="20" t="s">
        <v>154</v>
      </c>
      <c r="B114" s="21" t="s">
        <v>155</v>
      </c>
      <c r="C114" s="18">
        <f>C117+C115</f>
        <v>128.4</v>
      </c>
      <c r="D114" s="18">
        <f t="shared" ref="D114:F114" si="24">D117+D115</f>
        <v>249.7</v>
      </c>
      <c r="E114" s="18">
        <f t="shared" si="24"/>
        <v>121.3</v>
      </c>
      <c r="F114" s="18">
        <f t="shared" si="24"/>
        <v>249.7</v>
      </c>
      <c r="G114" s="65">
        <f t="shared" si="20"/>
        <v>0</v>
      </c>
      <c r="H114" s="18">
        <f t="shared" si="21"/>
        <v>100</v>
      </c>
      <c r="I114" s="18" t="e">
        <f>#REF!+I117+#REF!+#REF!+#REF!+#REF!+#REF!+#REF!+#REF!+#REF!</f>
        <v>#REF!</v>
      </c>
      <c r="J114" s="18">
        <f t="shared" ref="J114" si="25">J117+J115</f>
        <v>249.7</v>
      </c>
    </row>
    <row r="115" spans="1:10" ht="44.4" customHeight="1">
      <c r="A115" s="50" t="s">
        <v>219</v>
      </c>
      <c r="B115" s="24" t="s">
        <v>220</v>
      </c>
      <c r="C115" s="25">
        <v>0</v>
      </c>
      <c r="D115" s="25">
        <f>D116</f>
        <v>121.3</v>
      </c>
      <c r="E115" s="66">
        <f t="shared" ref="E115:E130" si="26">D115-C115</f>
        <v>121.3</v>
      </c>
      <c r="F115" s="25">
        <f>F116</f>
        <v>121.3</v>
      </c>
      <c r="G115" s="66">
        <f t="shared" ref="G115:G130" si="27">F115-D115</f>
        <v>0</v>
      </c>
      <c r="H115" s="33">
        <f t="shared" si="21"/>
        <v>100</v>
      </c>
      <c r="I115" s="33"/>
      <c r="J115" s="25">
        <f>J116</f>
        <v>121.3</v>
      </c>
    </row>
    <row r="116" spans="1:10" ht="43.75" customHeight="1">
      <c r="A116" s="49" t="s">
        <v>209</v>
      </c>
      <c r="B116" s="27" t="s">
        <v>210</v>
      </c>
      <c r="C116" s="33">
        <v>0</v>
      </c>
      <c r="D116" s="33">
        <v>121.3</v>
      </c>
      <c r="E116" s="68">
        <f t="shared" si="26"/>
        <v>121.3</v>
      </c>
      <c r="F116" s="33">
        <v>121.3</v>
      </c>
      <c r="G116" s="68">
        <f t="shared" si="27"/>
        <v>0</v>
      </c>
      <c r="H116" s="33">
        <f t="shared" si="21"/>
        <v>100</v>
      </c>
      <c r="I116" s="33"/>
      <c r="J116" s="33">
        <v>121.3</v>
      </c>
    </row>
    <row r="117" spans="1:10" s="30" customFormat="1" ht="13">
      <c r="A117" s="55" t="s">
        <v>156</v>
      </c>
      <c r="B117" s="42" t="s">
        <v>157</v>
      </c>
      <c r="C117" s="25">
        <f>C118</f>
        <v>128.4</v>
      </c>
      <c r="D117" s="25">
        <f>D118</f>
        <v>128.4</v>
      </c>
      <c r="E117" s="66">
        <f t="shared" si="26"/>
        <v>0</v>
      </c>
      <c r="F117" s="25">
        <f>F118</f>
        <v>128.4</v>
      </c>
      <c r="G117" s="66">
        <f t="shared" si="27"/>
        <v>0</v>
      </c>
      <c r="H117" s="33">
        <f t="shared" si="21"/>
        <v>100</v>
      </c>
      <c r="I117" s="25">
        <f>I118</f>
        <v>0</v>
      </c>
      <c r="J117" s="25">
        <f>J118</f>
        <v>128.4</v>
      </c>
    </row>
    <row r="118" spans="1:10" ht="13">
      <c r="A118" s="49" t="s">
        <v>211</v>
      </c>
      <c r="B118" s="27" t="s">
        <v>245</v>
      </c>
      <c r="C118" s="33">
        <v>128.4</v>
      </c>
      <c r="D118" s="33">
        <v>128.4</v>
      </c>
      <c r="E118" s="68">
        <f t="shared" si="26"/>
        <v>0</v>
      </c>
      <c r="F118" s="33">
        <v>128.4</v>
      </c>
      <c r="G118" s="68">
        <f t="shared" si="27"/>
        <v>0</v>
      </c>
      <c r="H118" s="33">
        <f t="shared" si="21"/>
        <v>100</v>
      </c>
      <c r="I118" s="33"/>
      <c r="J118" s="33">
        <v>128.4</v>
      </c>
    </row>
    <row r="119" spans="1:10" s="37" customFormat="1" ht="13">
      <c r="A119" s="20" t="s">
        <v>158</v>
      </c>
      <c r="B119" s="45" t="s">
        <v>159</v>
      </c>
      <c r="C119" s="18">
        <f>C120+C122</f>
        <v>652.1</v>
      </c>
      <c r="D119" s="18">
        <f>D120+D122</f>
        <v>652.1</v>
      </c>
      <c r="E119" s="18" t="e">
        <f>E120+E122+#REF!+#REF!</f>
        <v>#REF!</v>
      </c>
      <c r="F119" s="18">
        <f>F120+F122</f>
        <v>652.1</v>
      </c>
      <c r="G119" s="65">
        <f t="shared" si="27"/>
        <v>0</v>
      </c>
      <c r="H119" s="18">
        <f t="shared" si="21"/>
        <v>100</v>
      </c>
      <c r="I119" s="18" t="e">
        <f>#REF!+#REF!+#REF!+#REF!+I120+#REF!+I122+#REF!+#REF!+#REF!+#REF!+#REF!+#REF!+#REF!+#REF!+#REF!+#REF!</f>
        <v>#REF!</v>
      </c>
      <c r="J119" s="18">
        <f>J120+J122</f>
        <v>787.59999999999991</v>
      </c>
    </row>
    <row r="120" spans="1:10" s="30" customFormat="1" ht="25.75" customHeight="1">
      <c r="A120" s="55" t="s">
        <v>160</v>
      </c>
      <c r="B120" s="42" t="s">
        <v>161</v>
      </c>
      <c r="C120" s="25">
        <f>C121</f>
        <v>355.5</v>
      </c>
      <c r="D120" s="25">
        <f>D121</f>
        <v>355.5</v>
      </c>
      <c r="E120" s="66">
        <f t="shared" si="26"/>
        <v>0</v>
      </c>
      <c r="F120" s="25">
        <f>F121</f>
        <v>355.5</v>
      </c>
      <c r="G120" s="66">
        <f t="shared" si="27"/>
        <v>0</v>
      </c>
      <c r="H120" s="25">
        <f t="shared" ref="H120:H130" si="28">F120/D120*100</f>
        <v>100</v>
      </c>
      <c r="I120" s="25">
        <f>I121</f>
        <v>0</v>
      </c>
      <c r="J120" s="25">
        <f>J121</f>
        <v>380.4</v>
      </c>
    </row>
    <row r="121" spans="1:10" ht="26.4" customHeight="1">
      <c r="A121" s="49" t="s">
        <v>212</v>
      </c>
      <c r="B121" s="54" t="s">
        <v>213</v>
      </c>
      <c r="C121" s="33">
        <v>355.5</v>
      </c>
      <c r="D121" s="33">
        <v>355.5</v>
      </c>
      <c r="E121" s="68">
        <f t="shared" si="26"/>
        <v>0</v>
      </c>
      <c r="F121" s="33">
        <v>355.5</v>
      </c>
      <c r="G121" s="68">
        <f t="shared" si="27"/>
        <v>0</v>
      </c>
      <c r="H121" s="33">
        <f t="shared" si="28"/>
        <v>100</v>
      </c>
      <c r="I121" s="33"/>
      <c r="J121" s="33">
        <v>380.4</v>
      </c>
    </row>
    <row r="122" spans="1:10" ht="30.65" customHeight="1">
      <c r="A122" s="55" t="s">
        <v>214</v>
      </c>
      <c r="B122" s="42" t="s">
        <v>251</v>
      </c>
      <c r="C122" s="25">
        <v>296.60000000000002</v>
      </c>
      <c r="D122" s="25">
        <f>D123</f>
        <v>296.60000000000002</v>
      </c>
      <c r="E122" s="66">
        <f t="shared" si="26"/>
        <v>0</v>
      </c>
      <c r="F122" s="25">
        <f>F123</f>
        <v>296.60000000000002</v>
      </c>
      <c r="G122" s="66">
        <f t="shared" si="27"/>
        <v>0</v>
      </c>
      <c r="H122" s="25">
        <f t="shared" si="28"/>
        <v>100</v>
      </c>
      <c r="I122" s="25">
        <f>I123</f>
        <v>0</v>
      </c>
      <c r="J122" s="25">
        <f>J123</f>
        <v>407.2</v>
      </c>
    </row>
    <row r="123" spans="1:10" ht="31.25" customHeight="1">
      <c r="A123" s="60" t="s">
        <v>215</v>
      </c>
      <c r="B123" s="27" t="s">
        <v>216</v>
      </c>
      <c r="C123" s="33">
        <v>296.60000000000002</v>
      </c>
      <c r="D123" s="33">
        <v>296.60000000000002</v>
      </c>
      <c r="E123" s="68">
        <f t="shared" si="26"/>
        <v>0</v>
      </c>
      <c r="F123" s="33">
        <v>296.60000000000002</v>
      </c>
      <c r="G123" s="68">
        <f t="shared" si="27"/>
        <v>0</v>
      </c>
      <c r="H123" s="33">
        <f t="shared" si="28"/>
        <v>100</v>
      </c>
      <c r="I123" s="33">
        <v>0</v>
      </c>
      <c r="J123" s="33">
        <v>407.2</v>
      </c>
    </row>
    <row r="124" spans="1:10" s="37" customFormat="1" ht="13">
      <c r="A124" s="57" t="s">
        <v>162</v>
      </c>
      <c r="B124" s="58" t="s">
        <v>163</v>
      </c>
      <c r="C124" s="46">
        <f>C125</f>
        <v>5639.2</v>
      </c>
      <c r="D124" s="46">
        <f>D125</f>
        <v>24479.9</v>
      </c>
      <c r="E124" s="46">
        <f>E125</f>
        <v>18840.7</v>
      </c>
      <c r="F124" s="46">
        <f>F125</f>
        <v>24479.9</v>
      </c>
      <c r="G124" s="70">
        <f t="shared" si="27"/>
        <v>0</v>
      </c>
      <c r="H124" s="46">
        <f t="shared" si="28"/>
        <v>100</v>
      </c>
      <c r="I124" s="46" t="e">
        <f>#REF!+I125+#REF!+#REF!+#REF!</f>
        <v>#REF!</v>
      </c>
      <c r="J124" s="46">
        <f>J125</f>
        <v>34527.5</v>
      </c>
    </row>
    <row r="125" spans="1:10" s="30" customFormat="1" ht="22.25" customHeight="1">
      <c r="A125" s="50" t="s">
        <v>164</v>
      </c>
      <c r="B125" s="59" t="s">
        <v>165</v>
      </c>
      <c r="C125" s="25">
        <f>C126</f>
        <v>5639.2</v>
      </c>
      <c r="D125" s="25">
        <f>D126</f>
        <v>24479.9</v>
      </c>
      <c r="E125" s="66">
        <f t="shared" si="26"/>
        <v>18840.7</v>
      </c>
      <c r="F125" s="25">
        <f>F126</f>
        <v>24479.9</v>
      </c>
      <c r="G125" s="66">
        <f t="shared" si="27"/>
        <v>0</v>
      </c>
      <c r="H125" s="25">
        <f t="shared" si="28"/>
        <v>100</v>
      </c>
      <c r="I125" s="25">
        <f>I126</f>
        <v>0</v>
      </c>
      <c r="J125" s="25">
        <f>J126</f>
        <v>34527.5</v>
      </c>
    </row>
    <row r="126" spans="1:10" ht="26">
      <c r="A126" s="60" t="s">
        <v>217</v>
      </c>
      <c r="B126" s="61" t="s">
        <v>218</v>
      </c>
      <c r="C126" s="33">
        <v>5639.2</v>
      </c>
      <c r="D126" s="33">
        <v>24479.9</v>
      </c>
      <c r="E126" s="68">
        <f t="shared" si="26"/>
        <v>18840.7</v>
      </c>
      <c r="F126" s="33">
        <v>24479.9</v>
      </c>
      <c r="G126" s="68">
        <f t="shared" si="27"/>
        <v>0</v>
      </c>
      <c r="H126" s="33">
        <f t="shared" si="28"/>
        <v>100</v>
      </c>
      <c r="I126" s="33">
        <v>0</v>
      </c>
      <c r="J126" s="33">
        <v>34527.5</v>
      </c>
    </row>
    <row r="127" spans="1:10" ht="43.75" customHeight="1">
      <c r="A127" s="16" t="s">
        <v>166</v>
      </c>
      <c r="B127" s="17" t="s">
        <v>167</v>
      </c>
      <c r="C127" s="46">
        <f>C128</f>
        <v>0</v>
      </c>
      <c r="D127" s="46">
        <f>D128</f>
        <v>0</v>
      </c>
      <c r="E127" s="70">
        <f t="shared" si="26"/>
        <v>0</v>
      </c>
      <c r="F127" s="46">
        <f>F128</f>
        <v>-7.7</v>
      </c>
      <c r="G127" s="70">
        <f t="shared" si="27"/>
        <v>-7.7</v>
      </c>
      <c r="H127" s="46"/>
      <c r="I127" s="46">
        <f>I129</f>
        <v>0</v>
      </c>
      <c r="J127" s="46">
        <f>J128</f>
        <v>-7.7</v>
      </c>
    </row>
    <row r="128" spans="1:10" ht="31.25" customHeight="1">
      <c r="A128" s="79" t="s">
        <v>246</v>
      </c>
      <c r="B128" s="85" t="s">
        <v>247</v>
      </c>
      <c r="C128" s="80">
        <f>C129</f>
        <v>0</v>
      </c>
      <c r="D128" s="80">
        <f>D129</f>
        <v>0</v>
      </c>
      <c r="E128" s="80">
        <f>E129</f>
        <v>0</v>
      </c>
      <c r="F128" s="80">
        <f>F129</f>
        <v>-7.7</v>
      </c>
      <c r="G128" s="81">
        <f t="shared" si="27"/>
        <v>-7.7</v>
      </c>
      <c r="H128" s="80"/>
      <c r="I128" s="82"/>
      <c r="J128" s="80">
        <v>-7.7</v>
      </c>
    </row>
    <row r="129" spans="1:10" ht="13">
      <c r="A129" s="83" t="s">
        <v>242</v>
      </c>
      <c r="B129" s="84" t="s">
        <v>248</v>
      </c>
      <c r="C129" s="80">
        <v>0</v>
      </c>
      <c r="D129" s="80"/>
      <c r="E129" s="81">
        <f t="shared" si="26"/>
        <v>0</v>
      </c>
      <c r="F129" s="80">
        <v>-7.7</v>
      </c>
      <c r="G129" s="81">
        <f t="shared" si="27"/>
        <v>-7.7</v>
      </c>
      <c r="H129" s="80"/>
      <c r="I129" s="80"/>
      <c r="J129" s="80">
        <v>-7.7</v>
      </c>
    </row>
    <row r="130" spans="1:10" ht="13">
      <c r="A130" s="16"/>
      <c r="B130" s="62" t="s">
        <v>168</v>
      </c>
      <c r="C130" s="63">
        <f>C12+C109</f>
        <v>28987.4</v>
      </c>
      <c r="D130" s="63">
        <f>D12+D109</f>
        <v>48884.3</v>
      </c>
      <c r="E130" s="71">
        <f t="shared" si="26"/>
        <v>19896.900000000001</v>
      </c>
      <c r="F130" s="63">
        <f>F12+F109</f>
        <v>50232.3</v>
      </c>
      <c r="G130" s="71">
        <f t="shared" si="27"/>
        <v>1348</v>
      </c>
      <c r="H130" s="63">
        <f t="shared" si="28"/>
        <v>102.75753155921225</v>
      </c>
      <c r="I130" s="63" t="e">
        <f>I12+I109</f>
        <v>#REF!</v>
      </c>
      <c r="J130" s="63">
        <f>J12+J109</f>
        <v>72677.700000000012</v>
      </c>
    </row>
  </sheetData>
  <autoFilter ref="A11:J130"/>
  <mergeCells count="11">
    <mergeCell ref="D8:J8"/>
    <mergeCell ref="A9:A10"/>
    <mergeCell ref="B9:B10"/>
    <mergeCell ref="C9:H9"/>
    <mergeCell ref="J9:J10"/>
    <mergeCell ref="A7:J7"/>
    <mergeCell ref="C1:J1"/>
    <mergeCell ref="C2:J2"/>
    <mergeCell ref="C3:J3"/>
    <mergeCell ref="C4:J4"/>
    <mergeCell ref="C6:J6"/>
  </mergeCells>
  <printOptions horizontalCentered="1"/>
  <pageMargins left="0.39370078740157483" right="0.39370078740157483" top="0.21" bottom="0.46" header="0.15748031496062992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К-2</vt:lpstr>
      <vt:lpstr>'Форма К-2'!Заголовки_для_печати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Круг Татьяна Андреевна</cp:lastModifiedBy>
  <cp:lastPrinted>2018-11-09T09:43:50Z</cp:lastPrinted>
  <dcterms:created xsi:type="dcterms:W3CDTF">2018-04-25T11:49:21Z</dcterms:created>
  <dcterms:modified xsi:type="dcterms:W3CDTF">2018-11-09T09:43:52Z</dcterms:modified>
</cp:coreProperties>
</file>