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36" yWindow="1752" windowWidth="15456" windowHeight="8820" activeTab="0"/>
  </bookViews>
  <sheets>
    <sheet name="Форма К-2" sheetId="1" r:id="rId1"/>
  </sheets>
  <externalReferences>
    <externalReference r:id="rId4"/>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К-2'!$A$11:$J$11</definedName>
    <definedName name="_xlnm.Print_Titles" localSheetId="0">'Форма К-2'!$9:$11</definedName>
  </definedNames>
  <calcPr fullCalcOnLoad="1"/>
</workbook>
</file>

<file path=xl/sharedStrings.xml><?xml version="1.0" encoding="utf-8"?>
<sst xmlns="http://schemas.openxmlformats.org/spreadsheetml/2006/main" count="647" uniqueCount="643">
  <si>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</si>
  <si>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2 07 04010 04 0000 180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</si>
  <si>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</si>
  <si>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1 16 23040 04 0000 140</t>
  </si>
  <si>
    <t>1 16 90040 04 0000 140</t>
  </si>
  <si>
    <t>1 17 01040 04 0000 180</t>
  </si>
  <si>
    <t>1 17 05040 04 0000 180</t>
  </si>
  <si>
    <t>Прочие неналоговые доходы  бюджетов городских округов</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</si>
  <si>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</si>
  <si>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</si>
  <si>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</si>
  <si>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</si>
  <si>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</si>
  <si>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</si>
  <si>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</si>
  <si>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</si>
  <si>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субвенции бюджетам городских округов</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</si>
  <si>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</si>
  <si>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</si>
  <si>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</si>
  <si>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2 18 04020 04 0000 180</t>
  </si>
  <si>
    <t>ВСЕГО ДОХОДОВ: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</si>
  <si>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</si>
  <si>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</si>
  <si>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1 11 05074 04 0000 120</t>
  </si>
  <si>
    <t>Доходы от сдачи в аренду имущества, составляющего казну городских округов (за исключением земельных участков)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</si>
  <si>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</si>
  <si>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1 16 46000 04 0000 140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</si>
  <si>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</si>
  <si>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</si>
  <si>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1 11 01040 04 0000 120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</si>
  <si>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</si>
  <si>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</si>
  <si>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</si>
  <si>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1 16 33040 04 0000 140</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</si>
  <si>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</si>
  <si>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</si>
  <si>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2 07 04050 04 0000 180</t>
  </si>
  <si>
    <t>Утверждено по бюджету первоначально</t>
  </si>
  <si>
    <t>1 13 02064 04 0000 130</t>
  </si>
  <si>
    <t>2 18 04010 04 0000 180</t>
  </si>
  <si>
    <t>Доходы бюджетов городских округов от возврата бюджетными учреждениями остатков субсидий прошлых лет</t>
  </si>
  <si>
    <t>Плата за пользование водными объектами, находящимися в собственности городских округов</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</si>
  <si>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</si>
  <si>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</si>
  <si>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</si>
  <si>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</si>
  <si>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</si>
  <si>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</si>
  <si>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</si>
  <si>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</si>
  <si>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</si>
  <si>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</si>
  <si>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</si>
  <si>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Факт</t>
  </si>
  <si>
    <t>Уточненный план</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</si>
  <si>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</si>
  <si>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</si>
  <si>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1 11 05024 04 0000 120</t>
  </si>
  <si>
    <t>1 11 05034 04 0000 120</t>
  </si>
  <si>
    <t>1 11 07014 04 0000 120</t>
  </si>
  <si>
    <t>1 11 09044 04 0000 120</t>
  </si>
  <si>
    <t>1 13 01994 04 0000 130</t>
  </si>
  <si>
    <t>1 13 02994 04 0000 130</t>
  </si>
  <si>
    <t>1 14 01040 04 0000 410</t>
  </si>
  <si>
    <t>1 14 02042 04 0000 440</t>
  </si>
  <si>
    <t>1 14 06012 04 0000 430</t>
  </si>
  <si>
    <t>1 15 02040 04 0000 140</t>
  </si>
  <si>
    <t>Субсидии бюджетам городских округов на реализацию федеральных целевых программ</t>
  </si>
  <si>
    <t>2 02 02051 04 0000 151</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</si>
  <si>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</si>
  <si>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</si>
  <si>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</si>
  <si>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</si>
  <si>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</si>
  <si>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</si>
  <si>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1 01 02010 01 1000 110</t>
  </si>
  <si>
    <t>1 01 02010 01 3000 110</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</si>
  <si>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</si>
  <si>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</si>
  <si>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</si>
  <si>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</si>
  <si>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</si>
  <si>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1 01 02020 01 2100 110</t>
  </si>
  <si>
    <t>1 01 02020 01 3000 110</t>
  </si>
  <si>
    <t>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</si>
  <si>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</si>
  <si>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</si>
  <si>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</si>
  <si>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</si>
  <si>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</si>
  <si>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</si>
  <si>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</si>
  <si>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</si>
  <si>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</si>
  <si>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</si>
  <si>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</si>
  <si>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</si>
  <si>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</si>
  <si>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1 05 02010 02 1000 110</t>
  </si>
  <si>
    <t>1 05 02010 02 2100 110</t>
  </si>
  <si>
    <t>1 05 02010 02 3000 110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</si>
  <si>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</si>
  <si>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</si>
  <si>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1 05 02020 02 1000 110</t>
  </si>
  <si>
    <t>1 05 02020 02 2100 110</t>
  </si>
  <si>
    <t>1 05 02020 02 3000 110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</si>
  <si>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</si>
  <si>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</si>
  <si>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1 05 03010 01 1000 110</t>
  </si>
  <si>
    <t>1 05 03010 01 2100 110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</si>
  <si>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</si>
  <si>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</si>
  <si>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</si>
  <si>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</si>
  <si>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</si>
  <si>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</si>
  <si>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</si>
  <si>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1 06 01020 04 4000 110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</si>
  <si>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</si>
  <si>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</si>
  <si>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</si>
  <si>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1 06 04011 02 1000 110</t>
  </si>
  <si>
    <t>1 06 04011 02 2100 110</t>
  </si>
  <si>
    <t>1 06 04011 02 3000 110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</si>
  <si>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</si>
  <si>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</si>
  <si>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</si>
  <si>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</si>
  <si>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1 06 04012 02 1000 110</t>
  </si>
  <si>
    <t>1 06 04012 02 2100 110</t>
  </si>
  <si>
    <t>1 06 04012 02 3000 110</t>
  </si>
  <si>
    <t>1 06 04012 02 4000 110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</si>
  <si>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</si>
  <si>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</si>
  <si>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</si>
  <si>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</si>
  <si>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</si>
  <si>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</si>
  <si>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</si>
  <si>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1 06 06032 04 2200 110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</si>
  <si>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</si>
  <si>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</si>
  <si>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</si>
  <si>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</si>
  <si>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</si>
  <si>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</si>
  <si>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</si>
  <si>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</si>
  <si>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</si>
  <si>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</si>
  <si>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1 08 03010 01 1000 110</t>
  </si>
  <si>
    <t>1 08 07150 01 1000 110</t>
  </si>
  <si>
    <t>1 08 07173 01 1000 110</t>
  </si>
  <si>
    <t>1 12 01010 01 6000 120</t>
  </si>
  <si>
    <t>1 12 01030 01 6000 120</t>
  </si>
  <si>
    <t>1 12 01040 01 6000 120</t>
  </si>
  <si>
    <t>1 12 01070 01 6000 120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</si>
  <si>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</si>
  <si>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</si>
  <si>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</si>
  <si>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1 14 02043 04 1000 410</t>
  </si>
  <si>
    <t>1 14 02043 04 2000 410</t>
  </si>
  <si>
    <t>1 14 02043 04 3000 410</t>
  </si>
  <si>
    <t>1 16 03010 01 6000 140</t>
  </si>
  <si>
    <t>1 16 06000 01 6000 140</t>
  </si>
  <si>
    <t>1 16 08010 01 6000 140</t>
  </si>
  <si>
    <t>1 16 21040 04 6000 140</t>
  </si>
  <si>
    <t>1 16 25030 01 6000 140</t>
  </si>
  <si>
    <t>1 16 25060 01 6000 140</t>
  </si>
  <si>
    <t>1 16 28000 01 6000 140</t>
  </si>
  <si>
    <t>1 16 30030 01 6000 140</t>
  </si>
  <si>
    <t>1 16 33040 04 6000 140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</si>
  <si>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</si>
  <si>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</si>
  <si>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</si>
  <si>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</si>
  <si>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</si>
  <si>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</si>
  <si>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</si>
  <si>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</si>
  <si>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</si>
  <si>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1 16 45000 01 6000 140</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</si>
  <si>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</si>
  <si>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</si>
  <si>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</si>
  <si>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</si>
  <si>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городских округов</t>
  </si>
  <si>
    <t>Денежные взыскания (штрафы) за нарушение законодательства Российской Федерации об охране и использовании животного мира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</si>
  <si>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</si>
  <si>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</si>
  <si>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</si>
  <si>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</si>
  <si>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1 08 07130 01 1000 110</t>
  </si>
  <si>
    <t>1 11 05324 04 0000 120</t>
  </si>
  <si>
    <t>1 14 06024 04 0000 430</t>
  </si>
  <si>
    <t>1 14 06312 04 0000 430</t>
  </si>
  <si>
    <t>1 16 90040 04 7000 140</t>
  </si>
  <si>
    <t>1 16 25030 01 0000 140</t>
  </si>
  <si>
    <t>2 02 02207 04 0000 151</t>
  </si>
  <si>
    <t>1 16 35020 04 0000 140</t>
  </si>
  <si>
    <t>1 16 35020 04 6000 140</t>
  </si>
  <si>
    <t>1 06 04011 02 4000 110</t>
  </si>
  <si>
    <t>Ожидаемое исполнение 
за год по состоянию 
на отчетную дату</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</si>
  <si>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</si>
  <si>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</si>
  <si>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</si>
  <si>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</si>
  <si>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</si>
  <si>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</si>
  <si>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2 02 49999 04 0000 151</t>
  </si>
  <si>
    <t>2 02 29999 04 0000 151</t>
  </si>
  <si>
    <t>2 02 30021 04 0000 151</t>
  </si>
  <si>
    <t>2 02 30024 04 0000 151</t>
  </si>
  <si>
    <t>2 02 30029 04 0000 151</t>
  </si>
  <si>
    <t>2 02 15001 04 0000 151</t>
  </si>
  <si>
    <t>2 19 25020 04 0000 151</t>
  </si>
  <si>
    <t>2 02 35930 04 0000 151</t>
  </si>
  <si>
    <t>2 19 60010 04 0000 151</t>
  </si>
  <si>
    <t>1 16 37030 04 0000 140</t>
  </si>
  <si>
    <t>к постановлению</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</si>
  <si>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</si>
  <si>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СУБВЕНЦИЙ И ИНЫХ МЕЖБЮДЖЕТНЫХ ТРАНСФЕРТОВ, ИМЕЮЩИХ ЦЕЛЕВОЕ НАЗНАЧЕНИЕ, ПРОШЛЫХ ЛЕТ</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</si>
  <si>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</si>
  <si>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БЕЗВОЗМЕЗДНЫЕ ПОСТУПЛЕНИЯ</t>
  </si>
  <si>
    <t>ПРОЧИЕ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</si>
  <si>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</si>
  <si>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</si>
  <si>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ШТРАФЫ, САНКЦИИ, ВОЗМЕЩЕНИЕ УЩЕРБА</t>
  </si>
  <si>
    <t>Платежи, взимаемые государственными и муниципальными органами (организациями) за выполнение определенных функций</t>
  </si>
  <si>
    <t>АДМИНИСТРАТИВНЫЕ ПЛАТЕЖИ И СБОРЫ</t>
  </si>
  <si>
    <t>ГОСУДАРСТВЕННАЯ ПОШЛИНА</t>
  </si>
  <si>
    <t>НАЛОГОВЫЕ И НЕНАЛОГОВЫЕ ДОХОДЫ</t>
  </si>
  <si>
    <t>Прочие межбюджетные трансферты, передаваемые бюджетам</t>
  </si>
  <si>
    <t>Иные межбюджетные трансферты</t>
  </si>
  <si>
    <t>Субвенции бюджетам на государственную регистрацию актов гражданского состояния</t>
  </si>
  <si>
    <t>Прочие субсидии</t>
  </si>
  <si>
    <t>Доходы от компенсации затрат государства</t>
  </si>
  <si>
    <t>ДОХОДЫ ОТ ОКАЗАНИЯ ПЛАТНЫХ УСЛУГ (РАБОТ) И КОМПЕНСАЦИИ ЗАТРАТ ГОСУДАРСТВА</t>
  </si>
  <si>
    <t>Плата за пользование водными объектами</t>
  </si>
  <si>
    <t>ПЛАТЕЖИ ПРИ ПОЛЬЗОВАНИИ ПРИРОДНЫМИ РЕСУРСАМИ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</si>
  <si>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</si>
  <si>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</si>
  <si>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</si>
  <si>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</si>
  <si>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ИСПОЛЬЗОВАНИЯ ИМУЩЕСТВА, НАХОДЯЩЕГОСЯ В ГОСУДАРСТВЕННОЙ И МУНИЦИПАЛЬНОЙ СОБСТВЕННОСТИ</t>
  </si>
  <si>
    <t>Доходы бюджетов бюджетной системы Российской Федерации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</si>
  <si>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</si>
  <si>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Прочие доходы от компенсации затрат государства</t>
  </si>
  <si>
    <t>Доходы от продажи земельных участков, государственная собственность на которые не разграничена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</si>
  <si>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</si>
  <si>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</si>
  <si>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</si>
  <si>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Платежи от государственных и муниципальных унитарных предприятий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</si>
  <si>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</si>
  <si>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</si>
  <si>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</si>
  <si>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Доходы от сдачи в аренду имущества, составляющего государственную (муниципальную) казну (за исключением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</si>
  <si>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</si>
  <si>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</si>
  <si>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Дотации на выравнивание бюджетной обеспеченности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</si>
  <si>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</si>
  <si>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ежемесячное денежное вознаграждение за классное руководство</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</si>
  <si>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</si>
  <si>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</si>
  <si>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</si>
  <si>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о налогах и сборах</t>
  </si>
  <si>
    <t>Земельный налог с физических лиц</t>
  </si>
  <si>
    <t>Земельный налог с организаций</t>
  </si>
  <si>
    <t>Земельный налог</t>
  </si>
  <si>
    <t>Транспортный налог с физических лиц</t>
  </si>
  <si>
    <t>Транспортный налог с организаций</t>
  </si>
  <si>
    <t>Транспортный налог</t>
  </si>
  <si>
    <t>НАЛОГИ НА ИМУЩЕСТВО</t>
  </si>
  <si>
    <t>Налог, взимаемый в связи с применением патентной системы налогообложения</t>
  </si>
  <si>
    <t>Единый сельскохозяйственный налог</t>
  </si>
  <si>
    <t>Единый налог на вмененный доход для отдельных видов деятельности</t>
  </si>
  <si>
    <t>НАЛОГИ НА СОВОКУПНЫЙ ДОХОД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</si>
  <si>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</si>
  <si>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t>
  </si>
  <si>
    <t>НАЛОГИ НА ПРИБЫЛЬ, ДОХОДЫ</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</si>
  <si>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</si>
  <si>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</si>
  <si>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Суммы по искам о возмещении вреда, причиненного окружающей среде</t>
  </si>
  <si>
    <t>Плата за негативное воздействие на окружающую среду</t>
  </si>
  <si>
    <t>2 02 35134 04 0000 151</t>
  </si>
  <si>
    <t>2 02 35135 04 0000 151</t>
  </si>
  <si>
    <t>2 02 20077 04 0000 151</t>
  </si>
  <si>
    <t>2 02 25555 04 0000 151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</si>
  <si>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</si>
  <si>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"0 ветеранах" и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</si>
  <si>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</si>
  <si>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 xml:space="preserve">Приложение 2 </t>
  </si>
  <si>
    <t xml:space="preserve">администрации города </t>
  </si>
  <si>
    <t>тыс. руб.</t>
  </si>
  <si>
    <t xml:space="preserve">Код </t>
  </si>
  <si>
    <t>Наименование  кода вида доходов</t>
  </si>
  <si>
    <t>отклонение</t>
  </si>
  <si>
    <t>% испол-я от
уточнен-ного
плана</t>
  </si>
  <si>
    <t>1 00 00000 00 0000 000</t>
  </si>
  <si>
    <t>1 01 00000 00 0000 000</t>
  </si>
  <si>
    <t>1 01 02000 01 0000 110</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</si>
  <si>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</si>
  <si>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</si>
  <si>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1 01 02020 01 0000 110</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</si>
  <si>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</si>
  <si>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</si>
  <si>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</si>
  <si>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</si>
  <si>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</si>
  <si>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1 03 02000 01 0000 110</t>
  </si>
  <si>
    <t>1 05 00000 00 0000 000</t>
  </si>
  <si>
    <t>1 05 02000 02 0000 110</t>
  </si>
  <si>
    <t>1 05 02010 02 0000 110</t>
  </si>
  <si>
    <t xml:space="preserve">Единый налог на вмененный доход для отдельных видов деятельности </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</si>
  <si>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</si>
  <si>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</si>
  <si>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</si>
  <si>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</si>
  <si>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</si>
  <si>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</si>
  <si>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</si>
  <si>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</si>
  <si>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</si>
  <si>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</si>
  <si>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</si>
  <si>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1 06 00000 00 0000 000</t>
  </si>
  <si>
    <t>1 06 01000 00 0000 110</t>
  </si>
  <si>
    <t>Налог на имущество  физических лиц</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</si>
  <si>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</si>
  <si>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</si>
  <si>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</si>
  <si>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</si>
  <si>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1 06 04000 02 0000 110</t>
  </si>
  <si>
    <t>1 06 04011 02 0000 110</t>
  </si>
  <si>
    <t>1 06 04011 02 2200 110</t>
  </si>
  <si>
    <t>Транспортный налог с организаций (проценты по соответствующему платежу)</t>
  </si>
  <si>
    <t>1 06 04012 02 0000 110</t>
  </si>
  <si>
    <t>1 06 04012 02 2200 110</t>
  </si>
  <si>
    <t>Транспортный налог с физических лиц (проценты по соответствующему платежу)</t>
  </si>
  <si>
    <t>1 06 06000 00 0000 110</t>
  </si>
  <si>
    <t>1 06 06030 00 0000 110</t>
  </si>
  <si>
    <t>1 06 06040 00 0000 110</t>
  </si>
  <si>
    <t>1 08 00000 00 0000 000</t>
  </si>
  <si>
    <t>1 08 03000 01 0000 110</t>
  </si>
  <si>
    <t xml:space="preserve">Государственная пошлина по делам, рассматриваемым в судах общей юрисдикции, мировыми судьями
</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</si>
  <si>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</si>
  <si>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</si>
  <si>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</si>
  <si>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</si>
  <si>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</si>
  <si>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</si>
  <si>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</si>
  <si>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</si>
  <si>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</si>
  <si>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</si>
  <si>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</si>
  <si>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</si>
  <si>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</si>
  <si>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</si>
  <si>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</si>
  <si>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</si>
  <si>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</si>
  <si>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</si>
  <si>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</si>
  <si>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</si>
  <si>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</si>
  <si>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</si>
  <si>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</si>
  <si>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</si>
  <si>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</si>
  <si>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</si>
  <si>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</si>
  <si>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</si>
  <si>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</si>
  <si>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</si>
  <si>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</si>
  <si>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</si>
  <si>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</si>
  <si>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</si>
  <si>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</si>
  <si>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</si>
  <si>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</si>
  <si>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</si>
  <si>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</si>
  <si>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</si>
  <si>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</si>
  <si>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</si>
  <si>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</si>
  <si>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</si>
  <si>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</si>
  <si>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</si>
  <si>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1 11 05010 00 0000 120</t>
  </si>
  <si>
    <t>1 11 05020 00 0000 120</t>
  </si>
  <si>
    <t>1 11 05030 00 0000 120</t>
  </si>
  <si>
    <t>1 11 05070 00 0000 120</t>
  </si>
  <si>
    <t>1 11 05300 00 0000 120</t>
  </si>
  <si>
    <t>1 11 05310 00 0000 120</t>
  </si>
  <si>
    <t>1 11 05320 00 0000 120</t>
  </si>
  <si>
    <t>1 11 07000 00 0000 120</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</si>
  <si>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</si>
  <si>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</si>
  <si>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</si>
  <si>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</si>
  <si>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</si>
  <si>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</si>
  <si>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</si>
  <si>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</si>
  <si>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</si>
  <si>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</si>
  <si>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</si>
  <si>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</si>
  <si>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</si>
  <si>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1 12 00000 00 0000 000</t>
  </si>
  <si>
    <t>1 12 01000 01 0000 120</t>
  </si>
  <si>
    <t>1 12 01020 01 6000 120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</si>
  <si>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</si>
  <si>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1 12 01050 01 0000 120</t>
  </si>
  <si>
    <t>Плата за иные виды негативного воздействия на окружающую среду</t>
  </si>
  <si>
    <t xml:space="preserve">1 12 05000 00 0000 120  </t>
  </si>
  <si>
    <t xml:space="preserve">1 12 05040 04 0000 120  </t>
  </si>
  <si>
    <t>1 13 00000 00 0000 000</t>
  </si>
  <si>
    <t>1 13 01000 00 0000 130</t>
  </si>
  <si>
    <t xml:space="preserve">Доходы от оказания платных услуг (работ) </t>
  </si>
  <si>
    <t>1 13 02000 00 0000 130</t>
  </si>
  <si>
    <t>1 13 02060 00 0000 130</t>
  </si>
  <si>
    <t>Доходы, поступающие в порядке возмещения  расходов, понесенных  в связи  эксплуатацией  имущества</t>
  </si>
  <si>
    <t>Доходы, поступающие в порядке возмещения  расходов, понесенных  в связи с эксплуатацией  имущества городских округов</t>
  </si>
  <si>
    <t>1 13 02990 00 0000 130</t>
  </si>
  <si>
    <t>1 14 00000 00 0000 000</t>
  </si>
  <si>
    <t>1 14 01000 00 0000 410</t>
  </si>
  <si>
    <t>Доходы  от продажи квартир</t>
  </si>
  <si>
    <t>Доходы  от продажи квартир, находящихся в собственности  городских округов</t>
  </si>
  <si>
    <t>1 14 02000 00 0000 000</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</si>
  <si>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</si>
  <si>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</si>
  <si>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1 14 02043 04 0000 410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</si>
  <si>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</si>
  <si>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</si>
  <si>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</si>
  <si>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</si>
  <si>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</si>
  <si>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</si>
  <si>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</si>
  <si>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</si>
  <si>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</si>
  <si>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</si>
  <si>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</si>
  <si>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</si>
  <si>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1 15 00000 00 0000 000</t>
  </si>
  <si>
    <t>1 15 02000 00 0000 140</t>
  </si>
  <si>
    <t>1 16 00000 00 0000 000</t>
  </si>
  <si>
    <t>1 16 03000 00 0000 140</t>
  </si>
  <si>
    <t xml:space="preserve">1 16 03030 01 6000 140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</si>
  <si>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</si>
  <si>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</si>
  <si>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1 16 08000 01 0000 140</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</si>
  <si>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</si>
  <si>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</si>
  <si>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</si>
  <si>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</si>
  <si>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</si>
  <si>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1 16 23000 00 0000 140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</si>
  <si>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</si>
  <si>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</si>
  <si>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1 16 23041 04 0000 140</t>
  </si>
  <si>
    <t>1 16 25000 00 0000 140</t>
  </si>
  <si>
    <t>1 16 25010 01 0000 140</t>
  </si>
  <si>
    <t>Денежные взыскания (штрафы) за нарушение законодательства о недрах</t>
  </si>
  <si>
    <t>Денежные взыскания (штрафы) за нарушение законодательства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</si>
  <si>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1 16 25070 01 0000 140</t>
  </si>
  <si>
    <t>Денежные взыскания (штрафы) за нарушение  лесного законодательства</t>
  </si>
  <si>
    <t>1 16 25073 04 0000 140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</si>
  <si>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</si>
  <si>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</si>
  <si>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</si>
  <si>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</si>
  <si>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</si>
  <si>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1 16 27000 01 0000 140</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</si>
  <si>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</si>
  <si>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</si>
  <si>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1 16 30000 01 0000 140</t>
  </si>
  <si>
    <t>Денежные взыскания (штрафы)  за  правонарушения в области дорожного движения</t>
  </si>
  <si>
    <t>1 16 30010 01 0000 140</t>
  </si>
  <si>
    <t xml:space="preserve">Денежные взыскания (штрафы)  за  нарушения правил перевозки крупногабаритных и тяжеловесных грузов по автомобильным дорогам общего пользования </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</si>
  <si>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</si>
  <si>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</si>
  <si>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</si>
  <si>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</si>
  <si>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</si>
  <si>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1 16 35000 00 0000 140</t>
  </si>
  <si>
    <t>1 16 37000 00 0000 140</t>
  </si>
  <si>
    <t xml:space="preserve">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
</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</si>
  <si>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</si>
  <si>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</si>
  <si>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1 16 51000 02 0000 140</t>
  </si>
  <si>
    <t>1 16 90000 00 0000 140</t>
  </si>
  <si>
    <t xml:space="preserve">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</si>
  <si>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1 17 00000 00 0000 000</t>
  </si>
  <si>
    <t>1 17 01000 00 0000 180</t>
  </si>
  <si>
    <t>Невыясненные поступления</t>
  </si>
  <si>
    <t>1 17 05000 00 0000 180</t>
  </si>
  <si>
    <t xml:space="preserve">Прочие неналоговые доходы </t>
  </si>
  <si>
    <t>2 00 00000 00 0000 000</t>
  </si>
  <si>
    <t>2 02 00000 00 0000 000</t>
  </si>
  <si>
    <t>Безвозмездные поступления от других бюджетов бюджетной системы Российской Федерации</t>
  </si>
  <si>
    <t>2 02 1000 00 0000 151</t>
  </si>
  <si>
    <t xml:space="preserve">Дотации бюджетам бюджетной системы  Российской Федерации </t>
  </si>
  <si>
    <t>2 02 15001 00 0000 151</t>
  </si>
  <si>
    <t>Дотации бюджетам городских округов на выравнивание  бюджетной обеспеченности</t>
  </si>
  <si>
    <t>2 02 01999 00 0000 151</t>
  </si>
  <si>
    <t>Прочие дотации</t>
  </si>
  <si>
    <t>2 02 01999 04 0000 151</t>
  </si>
  <si>
    <t>Прочие дотации бюджетам городских округов</t>
  </si>
  <si>
    <t>2 02 20000 00 0000 151</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</si>
  <si>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</si>
  <si>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</si>
  <si>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</si>
  <si>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</si>
  <si>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2 02 02051 00 0000 151</t>
  </si>
  <si>
    <t>Субсидии бюджетам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</si>
  <si>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</si>
  <si>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</si>
  <si>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городских округов на софинансирование капитальных вложений в объекты муниципальной собственности
</t>
  </si>
  <si>
    <t>2 02 02088 00 0000 151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</si>
  <si>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</si>
  <si>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</si>
  <si>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</si>
  <si>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</si>
  <si>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</si>
  <si>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2 02 02089 00 0000 151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</si>
  <si>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</si>
  <si>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</si>
  <si>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</si>
  <si>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</si>
  <si>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</si>
  <si>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</si>
  <si>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</si>
  <si>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2 02 02150 00 0000 151</t>
  </si>
  <si>
    <t>Субсидии бюджетам  на реализацию программы энергосбережения и повышения энергетической эффективности на период до 2020 года</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</si>
  <si>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</si>
  <si>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</si>
  <si>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2 02 02156 00 0000 151</t>
  </si>
  <si>
    <t>Субсидии бюджетам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</si>
  <si>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2 02 02156 04 0000 151</t>
  </si>
  <si>
    <t>Субсидии бюджетам городских округов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</si>
  <si>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2 02 25555 00 0000 151</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</si>
  <si>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</si>
  <si>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</si>
  <si>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2 02 29999 00 0000 151</t>
  </si>
  <si>
    <t>2 02 30000 00 0000 151</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</si>
  <si>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</si>
  <si>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</si>
  <si>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</si>
  <si>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</si>
  <si>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</si>
  <si>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</si>
  <si>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2 02 30021 00 0000 151</t>
  </si>
  <si>
    <t>Субвенции бюджетам городских округов на  ежемесячное денежное вознаграждение за классное руководство</t>
  </si>
  <si>
    <t>2 02 30024 00 0000 151</t>
  </si>
  <si>
    <t xml:space="preserve">Субвенции местным бюджетам на выполнение передаваемых полномочий субъектов Российской Федерации </t>
  </si>
  <si>
    <t>2 02 03026 00 0000 151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</si>
  <si>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</si>
  <si>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</si>
  <si>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</si>
  <si>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2 02 30029 00 0000 151</t>
  </si>
  <si>
    <t>2 02 03033 00 0000 151</t>
  </si>
  <si>
    <t>Субвенции бюджетам муниципальных образований на оздоровление детей</t>
  </si>
  <si>
    <t>2 02 03033 04 0000 151</t>
  </si>
  <si>
    <t>Субвенции бюджетам городских округов на оздоровление детей</t>
  </si>
  <si>
    <t>2 02 03034 00 0000 151</t>
  </si>
  <si>
    <t xml:space="preserve">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</si>
  <si>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2 02 03034 04 0000 151</t>
  </si>
  <si>
    <t>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</si>
  <si>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</si>
  <si>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</si>
  <si>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</si>
  <si>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</si>
  <si>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2 02 35134 00 0000 151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</si>
  <si>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</si>
  <si>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</si>
  <si>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</si>
  <si>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2 02 35930 00 0000 151</t>
  </si>
  <si>
    <t>2 02 03999 00 0000 151</t>
  </si>
  <si>
    <t>Прочие субвенции</t>
  </si>
  <si>
    <t>2 02 03999 04 0000 151</t>
  </si>
  <si>
    <t>2 02 40000 00 0000 151</t>
  </si>
  <si>
    <t>2 02 04005 00 0000 151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</si>
  <si>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</si>
  <si>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</si>
  <si>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 xml:space="preserve"> 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</si>
  <si>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</si>
  <si>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</si>
  <si>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2 02 04029 00 0000 151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</si>
  <si>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</si>
  <si>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2 02 04029 04 0000 151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</si>
  <si>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</si>
  <si>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2 02 04034 00 0000 151</t>
  </si>
  <si>
    <t>Межбюджетные трансферты, передаваемые бюджетам на реализацию программ  и мероприятий по модернизации здравоохранения</t>
  </si>
  <si>
    <t>2 02 04034 00 0001 151</t>
  </si>
  <si>
    <t>Межбюджетные трансферты, передаваемые бюджетам городских округов на реализацию программ  и мероприятий по модернизации здравоохранения в части укрепления материально-технической базы медицинских учреждений</t>
  </si>
  <si>
    <t>2 02 04034 04 0001 151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</si>
  <si>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</si>
  <si>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2 02 04034 00 0002 151</t>
  </si>
  <si>
    <t>Межбюджетные трансферты,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</si>
  <si>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2 02 04034 04 0002 151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</si>
  <si>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</si>
  <si>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2 02 49999 00 0000 151</t>
  </si>
  <si>
    <t>2 07 00000 00 0000 000</t>
  </si>
  <si>
    <t>Прочие безвозмездные поступления</t>
  </si>
  <si>
    <t>2 07 04000 04 0000 180</t>
  </si>
  <si>
    <t>2 18 00000 00 0000 000</t>
  </si>
  <si>
    <t>2 18 00000 00 0000 180</t>
  </si>
  <si>
    <t>2 18 04000 04 0000 180</t>
  </si>
  <si>
    <t>Доходы бюджетов городских округов от возврата  организациями остатков субсидий прошлых лет</t>
  </si>
  <si>
    <t>2 19 00000 00 0000 000</t>
  </si>
  <si>
    <t>2 19 00000 04 0000 151</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</si>
  <si>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</si>
  <si>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</si>
  <si>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</si>
  <si>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2 02 25558 04 0000 151</t>
  </si>
  <si>
    <t>2 02 25558 00 0000 151</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</si>
  <si>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</si>
  <si>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</si>
  <si>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1 01 02020 01 4000 110</t>
  </si>
  <si>
    <t>1 14 02042 04 0000 410</t>
  </si>
  <si>
    <t>1 16 30013 01 6000 140</t>
  </si>
  <si>
    <t>Денежные взыскания (штрафы)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</si>
  <si>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</si>
  <si>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</si>
  <si>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Субсидия бюджетам городских округов на поддержку отрасли культуры</t>
  </si>
  <si>
    <t>2 02 25519 00 0000 151</t>
  </si>
  <si>
    <t>2 02 25519 04 0000 151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</si>
  <si>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</si>
  <si>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2 02 35082 00 0000 151</t>
  </si>
  <si>
    <t>2 02 35082 04 0000 151</t>
  </si>
  <si>
    <t xml:space="preserve">Субвенции бюджетам бюджетной системы  Российской Федерации  </t>
  </si>
  <si>
    <t xml:space="preserve">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</si>
  <si>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</si>
  <si>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ФОРМА К-2</t>
  </si>
  <si>
    <t>Исполнение бюджета города Березники по кодам видов доходов за I полугодие 2017 г.
и ожидаемое исполнение бюджета города за 2017 год</t>
  </si>
  <si>
    <t>Исполнение за I полугодие 2017 г.</t>
  </si>
  <si>
    <r>
      <t xml:space="preserve">от </t>
    </r>
    <r>
      <rPr>
        <u val="single"/>
        <sz val="10"/>
        <rFont val="Times New Roman"/>
        <family val="1"/>
      </rPr>
      <t>09.08.2017 № 1889</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</si>
</sst>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
    <numFmt numFmtId="174" formatCode="dd/mm/yyyy\ hh:mm"/>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6">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0"/>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b/>
      <sz val="10"/>
      <name val="Arial Cyr"/>
      <family val="0"/>
    </font>
    <font>
      <i/>
      <sz val="10"/>
      <name val="Arial Cyr"/>
      <family val="0"/>
    </font>
    <font>
      <sz val="11"/>
      <color indexed="17"/>
      <name val="Calibri"/>
      <family val="2"/>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14"/>
      <name val="Times New Roman"/>
      <family val="1"/>
    </font>
    <font>
      <b/>
      <sz val="12"/>
      <name val="Times New Roman"/>
      <family val="1"/>
    </font>
    <font>
      <sz val="11"/>
      <name val="Times New Roman"/>
      <family val="1"/>
    </font>
    <font>
      <sz val="7"/>
      <name val="Arial Cyr"/>
      <family val="0"/>
    </font>
    <font>
      <sz val="9"/>
      <name val="Arial Cyr"/>
      <family val="0"/>
    </font>
    <font>
      <i/>
      <sz val="9"/>
      <name val="Times New Roman"/>
      <family val="1"/>
    </font>
    <font>
      <i/>
      <sz val="10"/>
      <name val="Times New Roman"/>
      <family val="1"/>
    </font>
    <font>
      <sz val="8"/>
      <name val="Tahoma"/>
      <family val="2"/>
    </font>
    <font>
      <u val="single"/>
      <sz val="10"/>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6" tint="0.79997998476028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4">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0" borderId="0">
      <alignment/>
      <protection/>
    </xf>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7" borderId="1" applyNumberFormat="0" applyAlignment="0" applyProtection="0"/>
    <xf numFmtId="0" fontId="6" fillId="15" borderId="2" applyNumberFormat="0" applyAlignment="0" applyProtection="0"/>
    <xf numFmtId="0" fontId="7" fillId="15"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8"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cellStyleXfs>
  <cellXfs count="91">
    <xf numFmtId="0" fontId="0" fillId="0" borderId="0" xfId="0" applyAlignment="1">
      <alignment/>
    </xf>
    <xf numFmtId="3" fontId="25" fillId="0" borderId="10" xfId="63" applyNumberFormat="1" applyFont="1" applyBorder="1" applyAlignment="1">
      <alignment horizontal="left" vertical="top"/>
      <protection/>
    </xf>
    <xf numFmtId="0" fontId="25" fillId="0" borderId="10" xfId="63" applyFont="1" applyBorder="1" applyAlignment="1">
      <alignment horizontal="left" vertical="top"/>
      <protection/>
    </xf>
    <xf numFmtId="0" fontId="25" fillId="0" borderId="10" xfId="63" applyFont="1" applyFill="1" applyBorder="1" applyAlignment="1">
      <alignment horizontal="left" vertical="top"/>
      <protection/>
    </xf>
    <xf numFmtId="0" fontId="25" fillId="0" borderId="10" xfId="63" applyFont="1" applyBorder="1" applyAlignment="1">
      <alignment horizontal="left" vertical="top"/>
      <protection/>
    </xf>
    <xf numFmtId="3" fontId="25" fillId="0" borderId="10" xfId="63" applyNumberFormat="1" applyFont="1" applyBorder="1" applyAlignment="1">
      <alignment horizontal="left" vertical="top"/>
      <protection/>
    </xf>
    <xf numFmtId="0" fontId="24" fillId="0" borderId="10" xfId="0" applyFont="1" applyBorder="1" applyAlignment="1">
      <alignment horizontal="left" vertical="top" wrapText="1"/>
    </xf>
    <xf numFmtId="0" fontId="22"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Fill="1" applyBorder="1" applyAlignment="1">
      <alignment vertical="top" wrapText="1"/>
    </xf>
    <xf numFmtId="0" fontId="22" fillId="0" borderId="10" xfId="0" applyFont="1" applyBorder="1" applyAlignment="1">
      <alignment horizontal="left" vertical="top" wrapText="1"/>
    </xf>
    <xf numFmtId="0" fontId="22" fillId="0" borderId="10" xfId="0" applyFont="1" applyBorder="1" applyAlignment="1">
      <alignment horizontal="left" vertical="top" wrapText="1"/>
    </xf>
    <xf numFmtId="0" fontId="24"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2" fillId="0" borderId="10" xfId="0" applyFont="1" applyFill="1" applyBorder="1" applyAlignment="1">
      <alignment vertical="top" wrapText="1"/>
    </xf>
    <xf numFmtId="0" fontId="26" fillId="0" borderId="10" xfId="63" applyFont="1" applyBorder="1" applyAlignment="1">
      <alignment horizontal="left" vertical="top"/>
      <protection/>
    </xf>
    <xf numFmtId="0" fontId="8" fillId="0" borderId="0" xfId="63">
      <alignment/>
      <protection/>
    </xf>
    <xf numFmtId="0" fontId="8" fillId="0" borderId="0" xfId="63" applyFill="1">
      <alignment/>
      <protection/>
    </xf>
    <xf numFmtId="0" fontId="8" fillId="18" borderId="0" xfId="63" applyFill="1">
      <alignment/>
      <protection/>
    </xf>
    <xf numFmtId="0" fontId="22" fillId="0" borderId="0" xfId="63" applyFont="1" applyFill="1" applyAlignment="1">
      <alignment/>
      <protection/>
    </xf>
    <xf numFmtId="0" fontId="22" fillId="0" borderId="0" xfId="63" applyFont="1">
      <alignment/>
      <protection/>
    </xf>
    <xf numFmtId="0" fontId="28" fillId="0" borderId="0" xfId="63" applyFont="1">
      <alignment/>
      <protection/>
    </xf>
    <xf numFmtId="0" fontId="29" fillId="0" borderId="0" xfId="63" applyFont="1" applyBorder="1">
      <alignment/>
      <protection/>
    </xf>
    <xf numFmtId="0" fontId="29" fillId="0" borderId="0" xfId="63" applyFont="1" applyFill="1" applyBorder="1">
      <alignment/>
      <protection/>
    </xf>
    <xf numFmtId="0" fontId="8" fillId="0" borderId="10" xfId="63" applyBorder="1">
      <alignment/>
      <protection/>
    </xf>
    <xf numFmtId="3" fontId="23" fillId="0" borderId="10" xfId="61" applyNumberFormat="1" applyFont="1" applyFill="1" applyBorder="1" applyAlignment="1">
      <alignment horizontal="center" vertical="center" wrapText="1"/>
      <protection/>
    </xf>
    <xf numFmtId="3" fontId="23" fillId="18" borderId="10" xfId="61" applyNumberFormat="1" applyFont="1" applyFill="1" applyBorder="1" applyAlignment="1">
      <alignment horizontal="center" vertical="center" wrapText="1"/>
      <protection/>
    </xf>
    <xf numFmtId="0" fontId="8" fillId="0" borderId="10" xfId="63" applyFill="1" applyBorder="1">
      <alignment/>
      <protection/>
    </xf>
    <xf numFmtId="3" fontId="23" fillId="0" borderId="11" xfId="63" applyNumberFormat="1" applyFont="1" applyFill="1" applyBorder="1" applyAlignment="1">
      <alignment horizontal="center" vertical="center" wrapText="1"/>
      <protection/>
    </xf>
    <xf numFmtId="3" fontId="23" fillId="18" borderId="11" xfId="63" applyNumberFormat="1" applyFont="1" applyFill="1" applyBorder="1" applyAlignment="1">
      <alignment horizontal="center" vertical="center" wrapText="1"/>
      <protection/>
    </xf>
    <xf numFmtId="0" fontId="30" fillId="0" borderId="0" xfId="63" applyFont="1" applyFill="1">
      <alignment/>
      <protection/>
    </xf>
    <xf numFmtId="3" fontId="26" fillId="0" borderId="10" xfId="63" applyNumberFormat="1" applyFont="1" applyBorder="1" applyAlignment="1">
      <alignment horizontal="left" vertical="top"/>
      <protection/>
    </xf>
    <xf numFmtId="0" fontId="24" fillId="0" borderId="10" xfId="0" applyFont="1" applyBorder="1" applyAlignment="1">
      <alignment vertical="top" wrapText="1"/>
    </xf>
    <xf numFmtId="173" fontId="24" fillId="0" borderId="10" xfId="63" applyNumberFormat="1" applyFont="1" applyFill="1" applyBorder="1" applyAlignment="1">
      <alignment vertical="top"/>
      <protection/>
    </xf>
    <xf numFmtId="173" fontId="24" fillId="18" borderId="10" xfId="63" applyNumberFormat="1" applyFont="1" applyFill="1" applyBorder="1" applyAlignment="1">
      <alignment vertical="top"/>
      <protection/>
    </xf>
    <xf numFmtId="0" fontId="30" fillId="0" borderId="0" xfId="63" applyFont="1">
      <alignment/>
      <protection/>
    </xf>
    <xf numFmtId="0" fontId="26" fillId="0" borderId="10" xfId="63" applyFont="1" applyBorder="1" applyAlignment="1">
      <alignment horizontal="left" vertical="top"/>
      <protection/>
    </xf>
    <xf numFmtId="0" fontId="31" fillId="0" borderId="0" xfId="63" applyFont="1">
      <alignment/>
      <protection/>
    </xf>
    <xf numFmtId="3" fontId="32" fillId="0" borderId="10" xfId="63" applyNumberFormat="1" applyFont="1" applyBorder="1" applyAlignment="1">
      <alignment horizontal="left" vertical="top"/>
      <protection/>
    </xf>
    <xf numFmtId="0" fontId="33" fillId="0" borderId="10" xfId="0" applyFont="1" applyBorder="1" applyAlignment="1">
      <alignment vertical="top" wrapText="1"/>
    </xf>
    <xf numFmtId="173" fontId="33" fillId="0" borderId="10" xfId="63" applyNumberFormat="1" applyFont="1" applyFill="1" applyBorder="1" applyAlignment="1">
      <alignment vertical="top"/>
      <protection/>
    </xf>
    <xf numFmtId="173" fontId="33" fillId="18" borderId="10" xfId="63" applyNumberFormat="1" applyFont="1" applyFill="1" applyBorder="1" applyAlignment="1">
      <alignment vertical="top"/>
      <protection/>
    </xf>
    <xf numFmtId="173" fontId="22" fillId="0" borderId="10" xfId="63" applyNumberFormat="1" applyFont="1" applyFill="1" applyBorder="1" applyAlignment="1">
      <alignment vertical="top"/>
      <protection/>
    </xf>
    <xf numFmtId="173" fontId="22" fillId="18" borderId="10" xfId="63" applyNumberFormat="1" applyFont="1" applyFill="1" applyBorder="1" applyAlignment="1">
      <alignment vertical="top"/>
      <protection/>
    </xf>
    <xf numFmtId="173" fontId="33" fillId="0" borderId="10" xfId="63" applyNumberFormat="1" applyFont="1" applyFill="1" applyBorder="1" applyAlignment="1">
      <alignment vertical="top"/>
      <protection/>
    </xf>
    <xf numFmtId="0" fontId="20" fillId="0" borderId="0" xfId="63" applyFont="1">
      <alignment/>
      <protection/>
    </xf>
    <xf numFmtId="173" fontId="22" fillId="0" borderId="10" xfId="63" applyNumberFormat="1" applyFont="1" applyFill="1" applyBorder="1" applyAlignment="1">
      <alignment vertical="top"/>
      <protection/>
    </xf>
    <xf numFmtId="173" fontId="22" fillId="18" borderId="10" xfId="63" applyNumberFormat="1" applyFont="1" applyFill="1" applyBorder="1" applyAlignment="1">
      <alignment vertical="top"/>
      <protection/>
    </xf>
    <xf numFmtId="0" fontId="8" fillId="0" borderId="0" xfId="63" applyFont="1">
      <alignment/>
      <protection/>
    </xf>
    <xf numFmtId="3" fontId="26" fillId="0" borderId="10" xfId="63" applyNumberFormat="1" applyFont="1" applyFill="1" applyBorder="1" applyAlignment="1">
      <alignment horizontal="left" vertical="top"/>
      <protection/>
    </xf>
    <xf numFmtId="0" fontId="24" fillId="0" borderId="10" xfId="0" applyFont="1" applyFill="1" applyBorder="1" applyAlignment="1">
      <alignment horizontal="left" vertical="top" wrapText="1"/>
    </xf>
    <xf numFmtId="0" fontId="19" fillId="0" borderId="0" xfId="63" applyFont="1">
      <alignment/>
      <protection/>
    </xf>
    <xf numFmtId="0" fontId="24" fillId="0" borderId="10" xfId="0" applyFont="1" applyFill="1" applyBorder="1" applyAlignment="1">
      <alignment vertical="top" wrapText="1"/>
    </xf>
    <xf numFmtId="3" fontId="25" fillId="0" borderId="10" xfId="63" applyNumberFormat="1" applyFont="1" applyFill="1" applyBorder="1" applyAlignment="1">
      <alignment horizontal="left" vertical="top"/>
      <protection/>
    </xf>
    <xf numFmtId="3" fontId="32" fillId="0" borderId="10" xfId="63" applyNumberFormat="1" applyFont="1" applyBorder="1" applyAlignment="1">
      <alignment horizontal="left" vertical="top"/>
      <protection/>
    </xf>
    <xf numFmtId="0" fontId="33" fillId="0" borderId="10" xfId="0" applyFont="1" applyBorder="1" applyAlignment="1">
      <alignment vertical="top" wrapText="1"/>
    </xf>
    <xf numFmtId="173" fontId="33" fillId="18" borderId="10" xfId="63" applyNumberFormat="1" applyFont="1" applyFill="1" applyBorder="1" applyAlignment="1">
      <alignment vertical="top"/>
      <protection/>
    </xf>
    <xf numFmtId="0" fontId="33" fillId="0" borderId="10" xfId="0" applyFont="1" applyFill="1" applyBorder="1" applyAlignment="1">
      <alignment vertical="top" wrapText="1"/>
    </xf>
    <xf numFmtId="3" fontId="26" fillId="0" borderId="10" xfId="63" applyNumberFormat="1" applyFont="1" applyBorder="1" applyAlignment="1">
      <alignment horizontal="left" vertical="top"/>
      <protection/>
    </xf>
    <xf numFmtId="0" fontId="24" fillId="0" borderId="10" xfId="0" applyFont="1" applyBorder="1" applyAlignment="1">
      <alignment vertical="top" wrapText="1"/>
    </xf>
    <xf numFmtId="173" fontId="24" fillId="0" borderId="10" xfId="63" applyNumberFormat="1" applyFont="1" applyFill="1" applyBorder="1" applyAlignment="1">
      <alignment vertical="top"/>
      <protection/>
    </xf>
    <xf numFmtId="173" fontId="24" fillId="18" borderId="10" xfId="63" applyNumberFormat="1" applyFont="1" applyFill="1" applyBorder="1" applyAlignment="1">
      <alignment vertical="top"/>
      <protection/>
    </xf>
    <xf numFmtId="3" fontId="26" fillId="0" borderId="10" xfId="63" applyNumberFormat="1" applyFont="1" applyBorder="1" applyAlignment="1">
      <alignment vertical="top"/>
      <protection/>
    </xf>
    <xf numFmtId="3" fontId="32" fillId="0" borderId="10" xfId="63" applyNumberFormat="1" applyFont="1" applyBorder="1" applyAlignment="1">
      <alignment vertical="top"/>
      <protection/>
    </xf>
    <xf numFmtId="3" fontId="25" fillId="0" borderId="10" xfId="63" applyNumberFormat="1" applyFont="1" applyBorder="1" applyAlignment="1">
      <alignment vertical="top"/>
      <protection/>
    </xf>
    <xf numFmtId="0" fontId="32" fillId="0" borderId="10" xfId="63" applyFont="1" applyBorder="1" applyAlignment="1">
      <alignment horizontal="left" vertical="top"/>
      <protection/>
    </xf>
    <xf numFmtId="0" fontId="26" fillId="0" borderId="10" xfId="63" applyFont="1" applyFill="1" applyBorder="1" applyAlignment="1">
      <alignment horizontal="left" vertical="top"/>
      <protection/>
    </xf>
    <xf numFmtId="0" fontId="24" fillId="0" borderId="10" xfId="0" applyFont="1" applyFill="1" applyBorder="1" applyAlignment="1">
      <alignment vertical="top" wrapText="1"/>
    </xf>
    <xf numFmtId="0" fontId="32" fillId="0" borderId="10" xfId="63" applyFont="1" applyBorder="1" applyAlignment="1">
      <alignment horizontal="left" vertical="top"/>
      <protection/>
    </xf>
    <xf numFmtId="0" fontId="33" fillId="0" borderId="10" xfId="0" applyFont="1" applyBorder="1" applyAlignment="1">
      <alignment horizontal="left" vertical="top" wrapText="1"/>
    </xf>
    <xf numFmtId="0" fontId="33" fillId="0" borderId="10" xfId="0" applyFont="1" applyBorder="1" applyAlignment="1">
      <alignment horizontal="left" vertical="top" wrapText="1"/>
    </xf>
    <xf numFmtId="0" fontId="24" fillId="0" borderId="10" xfId="0" applyFont="1" applyBorder="1" applyAlignment="1">
      <alignment wrapText="1"/>
    </xf>
    <xf numFmtId="173" fontId="24" fillId="0" borderId="10" xfId="63" applyNumberFormat="1" applyFont="1" applyFill="1" applyBorder="1" applyAlignment="1">
      <alignment/>
      <protection/>
    </xf>
    <xf numFmtId="173" fontId="24" fillId="18" borderId="10" xfId="63" applyNumberFormat="1" applyFont="1" applyFill="1" applyBorder="1" applyAlignment="1">
      <alignment/>
      <protection/>
    </xf>
    <xf numFmtId="173" fontId="8" fillId="0" borderId="0" xfId="63" applyNumberFormat="1" applyFill="1">
      <alignment/>
      <protection/>
    </xf>
    <xf numFmtId="173" fontId="8" fillId="0" borderId="0" xfId="63" applyNumberFormat="1">
      <alignment/>
      <protection/>
    </xf>
    <xf numFmtId="0" fontId="0" fillId="0" borderId="0" xfId="0" applyFont="1" applyAlignment="1">
      <alignment/>
    </xf>
    <xf numFmtId="0" fontId="22" fillId="0" borderId="0" xfId="63" applyFont="1" applyFill="1" applyAlignment="1">
      <alignment horizontal="left"/>
      <protection/>
    </xf>
    <xf numFmtId="0" fontId="0" fillId="0" borderId="0" xfId="0" applyFont="1" applyAlignment="1">
      <alignment/>
    </xf>
    <xf numFmtId="0" fontId="22" fillId="0" borderId="0" xfId="63" applyFont="1" applyFill="1" applyAlignment="1">
      <alignment/>
      <protection/>
    </xf>
    <xf numFmtId="0" fontId="22" fillId="0" borderId="0" xfId="63" applyFont="1" applyFill="1" applyAlignment="1">
      <alignment horizontal="left" wrapText="1"/>
      <protection/>
    </xf>
    <xf numFmtId="0" fontId="0" fillId="0" borderId="0" xfId="0" applyFont="1" applyAlignment="1">
      <alignment horizontal="left" wrapText="1"/>
    </xf>
    <xf numFmtId="0" fontId="22" fillId="0" borderId="12" xfId="63" applyFont="1" applyFill="1" applyBorder="1" applyAlignment="1">
      <alignment horizontal="center"/>
      <protection/>
    </xf>
    <xf numFmtId="0" fontId="0" fillId="0" borderId="12" xfId="0" applyFont="1" applyBorder="1" applyAlignment="1">
      <alignment horizontal="center"/>
    </xf>
    <xf numFmtId="0" fontId="27" fillId="0" borderId="0" xfId="62" applyFont="1" applyAlignment="1">
      <alignment horizontal="center" wrapText="1"/>
      <protection/>
    </xf>
    <xf numFmtId="3" fontId="23" fillId="0" borderId="10" xfId="63" applyNumberFormat="1" applyFont="1" applyFill="1" applyBorder="1" applyAlignment="1">
      <alignment horizontal="center" vertical="center" wrapText="1"/>
      <protection/>
    </xf>
    <xf numFmtId="3" fontId="23" fillId="0" borderId="13" xfId="61" applyNumberFormat="1" applyFont="1" applyFill="1" applyBorder="1" applyAlignment="1">
      <alignment horizontal="center" vertical="center" wrapText="1"/>
      <protection/>
    </xf>
    <xf numFmtId="3" fontId="23" fillId="0" borderId="14" xfId="61" applyNumberFormat="1" applyFont="1" applyFill="1" applyBorder="1" applyAlignment="1">
      <alignment horizontal="center" vertical="center" wrapText="1"/>
      <protection/>
    </xf>
    <xf numFmtId="3" fontId="23" fillId="0" borderId="15" xfId="61" applyNumberFormat="1" applyFont="1" applyFill="1" applyBorder="1" applyAlignment="1">
      <alignment horizontal="center" vertical="center" wrapText="1"/>
      <protection/>
    </xf>
    <xf numFmtId="3" fontId="23" fillId="0" borderId="16" xfId="61" applyNumberFormat="1" applyFont="1" applyFill="1" applyBorder="1" applyAlignment="1">
      <alignment horizontal="center" vertical="center" wrapText="1"/>
      <protection/>
    </xf>
    <xf numFmtId="3" fontId="23" fillId="0" borderId="11" xfId="61" applyNumberFormat="1" applyFont="1" applyFill="1" applyBorder="1" applyAlignment="1">
      <alignment horizontal="center" vertical="center" wrapText="1"/>
      <protection/>
    </xf>
  </cellXfs>
  <cellStyles count="63">
    <cellStyle name="Normal" xfId="0"/>
    <cellStyle name="RowLevel_0" xfId="1"/>
    <cellStyle name="ColLevel_0" xfId="2"/>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Обычный 6" xfId="58"/>
    <cellStyle name="Обычный 7" xfId="59"/>
    <cellStyle name="Обычный 8" xfId="60"/>
    <cellStyle name="Обычный_Исп9м-в2005г." xfId="61"/>
    <cellStyle name="Обычный_Книга3" xfId="62"/>
    <cellStyle name="Обычный_Покварталь."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71\&#1086;&#1090;&#1076;&#1077;&#1083;%20&#1085;&#1087;&#1080;&#1092;&#1086;&#1084;&#1093;\&#1052;&#1072;&#1083;&#1082;&#1086;&#1074;&#1072;\&#1050;&#1086;&#1087;&#1080;&#1103;%202017_1%20&#1082;&#1074;.&#1060;&#1086;&#1088;&#1084;&#1072;%20&#1050;-2%20(&#1044;&#1086;&#1093;&#1086;&#1076;&#109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К-2"/>
      <sheetName val="АЦКфакт"/>
      <sheetName val="АЦК ПланГод"/>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3"/>
  <sheetViews>
    <sheetView tabSelected="1" zoomScale="85" zoomScaleNormal="85" zoomScaleSheetLayoutView="100"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A7" sqref="A7:J7"/>
    </sheetView>
  </sheetViews>
  <sheetFormatPr defaultColWidth="9.140625" defaultRowHeight="12.75"/>
  <cols>
    <col min="1" max="1" width="18.00390625" style="16" customWidth="1"/>
    <col min="2" max="2" width="72.28125" style="16" customWidth="1"/>
    <col min="3" max="3" width="10.7109375" style="17" customWidth="1"/>
    <col min="4" max="4" width="11.140625" style="17" customWidth="1"/>
    <col min="5" max="5" width="11.00390625" style="18" hidden="1" customWidth="1"/>
    <col min="6" max="6" width="10.7109375" style="17" customWidth="1"/>
    <col min="7" max="7" width="11.7109375" style="18" hidden="1" customWidth="1"/>
    <col min="8" max="8" width="7.28125" style="17" customWidth="1"/>
    <col min="9" max="9" width="10.57421875" style="16" hidden="1" customWidth="1"/>
    <col min="10" max="10" width="10.8515625" style="16" customWidth="1"/>
    <col min="11" max="16384" width="9.140625" style="16" customWidth="1"/>
  </cols>
  <sheetData>
    <row r="1" spans="3:10" ht="12.75">
      <c r="C1" s="77" t="s">
        <v>292</v>
      </c>
      <c r="D1" s="78"/>
      <c r="E1" s="78"/>
      <c r="F1" s="78"/>
      <c r="G1" s="78"/>
      <c r="H1" s="78"/>
      <c r="I1" s="78"/>
      <c r="J1" s="78"/>
    </row>
    <row r="2" spans="3:10" ht="12.75">
      <c r="C2" s="77" t="s">
        <v>220</v>
      </c>
      <c r="D2" s="78"/>
      <c r="E2" s="78"/>
      <c r="F2" s="78"/>
      <c r="G2" s="78"/>
      <c r="H2" s="78"/>
      <c r="I2" s="78"/>
      <c r="J2" s="78"/>
    </row>
    <row r="3" spans="3:10" ht="12.75">
      <c r="C3" s="77" t="s">
        <v>293</v>
      </c>
      <c r="D3" s="78"/>
      <c r="E3" s="78"/>
      <c r="F3" s="78"/>
      <c r="G3" s="78"/>
      <c r="H3" s="78"/>
      <c r="I3" s="78"/>
      <c r="J3" s="78"/>
    </row>
    <row r="4" spans="3:10" ht="12.75">
      <c r="C4" s="79" t="s">
        <v>642</v>
      </c>
      <c r="D4" s="78"/>
      <c r="E4" s="78"/>
      <c r="F4" s="78"/>
      <c r="G4" s="78"/>
      <c r="H4" s="78"/>
      <c r="I4" s="78"/>
      <c r="J4" s="78"/>
    </row>
    <row r="5" spans="3:10" ht="12.75">
      <c r="C5" s="19"/>
      <c r="D5" s="76"/>
      <c r="E5" s="76"/>
      <c r="F5" s="76"/>
      <c r="G5" s="76"/>
      <c r="H5" s="76"/>
      <c r="I5" s="76"/>
      <c r="J5" s="76"/>
    </row>
    <row r="6" spans="1:10" ht="15.75" customHeight="1">
      <c r="A6" s="20"/>
      <c r="B6" s="20"/>
      <c r="C6" s="80" t="s">
        <v>639</v>
      </c>
      <c r="D6" s="81"/>
      <c r="E6" s="81"/>
      <c r="F6" s="81"/>
      <c r="G6" s="81"/>
      <c r="H6" s="81"/>
      <c r="I6" s="81"/>
      <c r="J6" s="81"/>
    </row>
    <row r="7" spans="1:10" s="21" customFormat="1" ht="45" customHeight="1">
      <c r="A7" s="84" t="s">
        <v>640</v>
      </c>
      <c r="B7" s="84"/>
      <c r="C7" s="84"/>
      <c r="D7" s="84"/>
      <c r="E7" s="84"/>
      <c r="F7" s="84"/>
      <c r="G7" s="84"/>
      <c r="H7" s="84"/>
      <c r="I7" s="84"/>
      <c r="J7" s="84"/>
    </row>
    <row r="8" spans="1:10" ht="12.75" customHeight="1">
      <c r="A8" s="22"/>
      <c r="B8" s="22"/>
      <c r="C8" s="23"/>
      <c r="D8" s="82" t="s">
        <v>294</v>
      </c>
      <c r="E8" s="83"/>
      <c r="F8" s="83"/>
      <c r="G8" s="83"/>
      <c r="H8" s="83"/>
      <c r="I8" s="83"/>
      <c r="J8" s="83"/>
    </row>
    <row r="9" spans="1:10" ht="12.75" customHeight="1">
      <c r="A9" s="85" t="s">
        <v>295</v>
      </c>
      <c r="B9" s="85" t="s">
        <v>296</v>
      </c>
      <c r="C9" s="86" t="s">
        <v>641</v>
      </c>
      <c r="D9" s="87"/>
      <c r="E9" s="87"/>
      <c r="F9" s="87"/>
      <c r="G9" s="87"/>
      <c r="H9" s="88"/>
      <c r="I9" s="24"/>
      <c r="J9" s="89" t="s">
        <v>203</v>
      </c>
    </row>
    <row r="10" spans="1:10" s="17" customFormat="1" ht="60" customHeight="1">
      <c r="A10" s="85"/>
      <c r="B10" s="85"/>
      <c r="C10" s="25" t="s">
        <v>38</v>
      </c>
      <c r="D10" s="25" t="s">
        <v>55</v>
      </c>
      <c r="E10" s="26"/>
      <c r="F10" s="25" t="s">
        <v>54</v>
      </c>
      <c r="G10" s="26" t="s">
        <v>297</v>
      </c>
      <c r="H10" s="25" t="s">
        <v>298</v>
      </c>
      <c r="I10" s="27"/>
      <c r="J10" s="90"/>
    </row>
    <row r="11" spans="1:10" s="30" customFormat="1" ht="9.75">
      <c r="A11" s="28">
        <v>1</v>
      </c>
      <c r="B11" s="28">
        <v>2</v>
      </c>
      <c r="C11" s="28">
        <v>3</v>
      </c>
      <c r="D11" s="28">
        <v>4</v>
      </c>
      <c r="E11" s="29"/>
      <c r="F11" s="28">
        <v>5</v>
      </c>
      <c r="G11" s="29"/>
      <c r="H11" s="28">
        <v>6</v>
      </c>
      <c r="J11" s="28">
        <v>7</v>
      </c>
    </row>
    <row r="12" spans="1:10" s="35" customFormat="1" ht="12.75">
      <c r="A12" s="31" t="s">
        <v>299</v>
      </c>
      <c r="B12" s="32" t="s">
        <v>232</v>
      </c>
      <c r="C12" s="33">
        <f>C13+C38+C56+C88+C98+C112+C141+C159+C179+C182+C231+C151+C32</f>
        <v>912566.1</v>
      </c>
      <c r="D12" s="33">
        <f>D13+D38+D56+D88+D98+D112+D141+D159+D179+D182+D231+D151+D32</f>
        <v>895800.3</v>
      </c>
      <c r="E12" s="34">
        <f>D12-C12</f>
        <v>-16765.79999999993</v>
      </c>
      <c r="F12" s="33">
        <f>F13+F38+F56+F88+F98+F112+F141+F159+F179+F182+F231+F151+F32</f>
        <v>907150.3999999999</v>
      </c>
      <c r="G12" s="34">
        <f>F12-D12</f>
        <v>11350.09999999986</v>
      </c>
      <c r="H12" s="33">
        <f>F12/D12*100</f>
        <v>101.267034628142</v>
      </c>
      <c r="I12" s="33" t="e">
        <f>I13+I38+I56+I88+I98+I112+I141+I159+I179+I182+I231+I151+I32</f>
        <v>#REF!</v>
      </c>
      <c r="J12" s="33">
        <f>J13+J38+J56+J88+J98+J112+J141+J159+J179+J182+J231+J151+J32</f>
        <v>2083738.0999999996</v>
      </c>
    </row>
    <row r="13" spans="1:10" s="35" customFormat="1" ht="12.75">
      <c r="A13" s="36" t="s">
        <v>300</v>
      </c>
      <c r="B13" s="6" t="s">
        <v>280</v>
      </c>
      <c r="C13" s="33">
        <f>C14</f>
        <v>538401</v>
      </c>
      <c r="D13" s="33">
        <f>D14</f>
        <v>522163.5</v>
      </c>
      <c r="E13" s="34">
        <f aca="true" t="shared" si="0" ref="E13:E116">D13-C13</f>
        <v>-16237.5</v>
      </c>
      <c r="F13" s="33">
        <f>F14</f>
        <v>547863.2999999999</v>
      </c>
      <c r="G13" s="34">
        <f>F13-D13</f>
        <v>25699.79999999993</v>
      </c>
      <c r="H13" s="33">
        <f>F13/D13*100</f>
        <v>104.92179173764538</v>
      </c>
      <c r="I13" s="33" t="e">
        <f>I14</f>
        <v>#REF!</v>
      </c>
      <c r="J13" s="33">
        <f>J14</f>
        <v>1181862.5</v>
      </c>
    </row>
    <row r="14" spans="1:10" s="37" customFormat="1" ht="12.75">
      <c r="A14" s="31" t="s">
        <v>301</v>
      </c>
      <c r="B14" s="32" t="s">
        <v>279</v>
      </c>
      <c r="C14" s="33">
        <f>C15+C20+C25+C30</f>
        <v>538401</v>
      </c>
      <c r="D14" s="33">
        <f>D15+D20+D25+D30</f>
        <v>522163.5</v>
      </c>
      <c r="E14" s="34">
        <f>E15+E20+E25+E30</f>
        <v>-16237.5</v>
      </c>
      <c r="F14" s="33">
        <f>F15+F20+F25+F30</f>
        <v>547863.2999999999</v>
      </c>
      <c r="G14" s="34">
        <f>F14-D14</f>
        <v>25699.79999999993</v>
      </c>
      <c r="H14" s="33">
        <f>F14/D14*100</f>
        <v>104.92179173764538</v>
      </c>
      <c r="I14" s="33" t="e">
        <f>I16+#REF!+I31+I26</f>
        <v>#REF!</v>
      </c>
      <c r="J14" s="33">
        <f>J15+J20+J25+J30</f>
        <v>1181862.5</v>
      </c>
    </row>
    <row r="15" spans="1:10" s="37" customFormat="1" ht="52.5">
      <c r="A15" s="38" t="s">
        <v>302</v>
      </c>
      <c r="B15" s="39" t="s">
        <v>303</v>
      </c>
      <c r="C15" s="40">
        <f>SUM(C16:C19)</f>
        <v>527973</v>
      </c>
      <c r="D15" s="40">
        <f>SUM(D16:D19)</f>
        <v>506081.5</v>
      </c>
      <c r="E15" s="41">
        <f>SUM(E16:E19)</f>
        <v>-21891.5</v>
      </c>
      <c r="F15" s="40">
        <f>SUM(F16:F19)</f>
        <v>502490</v>
      </c>
      <c r="G15" s="41">
        <f aca="true" t="shared" si="1" ref="G15:G80">F15-D15</f>
        <v>-3591.5</v>
      </c>
      <c r="H15" s="40">
        <f>F15/D15*100</f>
        <v>99.29033169558657</v>
      </c>
      <c r="I15" s="33"/>
      <c r="J15" s="40">
        <f>SUM(J16:J19)</f>
        <v>1055110.5</v>
      </c>
    </row>
    <row r="16" spans="1:10" ht="66">
      <c r="A16" s="1" t="s">
        <v>76</v>
      </c>
      <c r="B16" s="7" t="s">
        <v>72</v>
      </c>
      <c r="C16" s="42">
        <v>527973</v>
      </c>
      <c r="D16" s="42">
        <v>506081.5</v>
      </c>
      <c r="E16" s="43">
        <f t="shared" si="0"/>
        <v>-21891.5</v>
      </c>
      <c r="F16" s="42">
        <v>501075.9</v>
      </c>
      <c r="G16" s="43">
        <f t="shared" si="1"/>
        <v>-5005.599999999977</v>
      </c>
      <c r="H16" s="42">
        <f>F16/D16*100</f>
        <v>99.01091029804489</v>
      </c>
      <c r="I16" s="42"/>
      <c r="J16" s="42">
        <v>1055110.5</v>
      </c>
    </row>
    <row r="17" spans="1:10" ht="52.5">
      <c r="A17" s="1" t="s">
        <v>85</v>
      </c>
      <c r="B17" s="7" t="s">
        <v>73</v>
      </c>
      <c r="C17" s="42"/>
      <c r="D17" s="42"/>
      <c r="E17" s="43"/>
      <c r="F17" s="42">
        <v>689.6</v>
      </c>
      <c r="G17" s="43">
        <f t="shared" si="1"/>
        <v>689.6</v>
      </c>
      <c r="H17" s="42"/>
      <c r="I17" s="42"/>
      <c r="J17" s="42"/>
    </row>
    <row r="18" spans="1:10" ht="66">
      <c r="A18" s="1" t="s">
        <v>77</v>
      </c>
      <c r="B18" s="7" t="s">
        <v>74</v>
      </c>
      <c r="C18" s="42"/>
      <c r="D18" s="42"/>
      <c r="E18" s="43"/>
      <c r="F18" s="42">
        <v>728.6</v>
      </c>
      <c r="G18" s="43">
        <f t="shared" si="1"/>
        <v>728.6</v>
      </c>
      <c r="H18" s="42"/>
      <c r="I18" s="42"/>
      <c r="J18" s="42"/>
    </row>
    <row r="19" spans="1:10" ht="52.5">
      <c r="A19" s="1" t="s">
        <v>78</v>
      </c>
      <c r="B19" s="7" t="s">
        <v>75</v>
      </c>
      <c r="C19" s="42"/>
      <c r="D19" s="42"/>
      <c r="E19" s="43"/>
      <c r="F19" s="42">
        <v>-4.1</v>
      </c>
      <c r="G19" s="43">
        <f t="shared" si="1"/>
        <v>-4.1</v>
      </c>
      <c r="H19" s="42"/>
      <c r="I19" s="42"/>
      <c r="J19" s="42"/>
    </row>
    <row r="20" spans="1:10" ht="68.25" customHeight="1">
      <c r="A20" s="38" t="s">
        <v>304</v>
      </c>
      <c r="B20" s="39" t="s">
        <v>278</v>
      </c>
      <c r="C20" s="40">
        <f>SUM(C21:C23)</f>
        <v>720</v>
      </c>
      <c r="D20" s="40">
        <f>SUM(D21:D23)</f>
        <v>720</v>
      </c>
      <c r="E20" s="41">
        <f>SUM(E21:E23)</f>
        <v>0</v>
      </c>
      <c r="F20" s="40">
        <f>SUM(F21:F24)</f>
        <v>1105.6000000000001</v>
      </c>
      <c r="G20" s="41">
        <f t="shared" si="1"/>
        <v>385.60000000000014</v>
      </c>
      <c r="H20" s="40">
        <f>F20/D20*100</f>
        <v>153.55555555555557</v>
      </c>
      <c r="I20" s="42"/>
      <c r="J20" s="40">
        <f>SUM(J21:J23)</f>
        <v>2502</v>
      </c>
    </row>
    <row r="21" spans="1:10" ht="82.5" customHeight="1">
      <c r="A21" s="1" t="s">
        <v>82</v>
      </c>
      <c r="B21" s="7" t="s">
        <v>79</v>
      </c>
      <c r="C21" s="42">
        <v>720</v>
      </c>
      <c r="D21" s="42">
        <v>720</v>
      </c>
      <c r="E21" s="43">
        <f>D21-C21</f>
        <v>0</v>
      </c>
      <c r="F21" s="42">
        <v>1064.5</v>
      </c>
      <c r="G21" s="43">
        <f t="shared" si="1"/>
        <v>344.5</v>
      </c>
      <c r="H21" s="42">
        <f>F21/D21*100</f>
        <v>147.84722222222223</v>
      </c>
      <c r="I21" s="42"/>
      <c r="J21" s="42">
        <v>2502</v>
      </c>
    </row>
    <row r="22" spans="1:10" ht="80.25" customHeight="1">
      <c r="A22" s="1" t="s">
        <v>83</v>
      </c>
      <c r="B22" s="7" t="s">
        <v>80</v>
      </c>
      <c r="C22" s="42"/>
      <c r="D22" s="42"/>
      <c r="E22" s="43"/>
      <c r="F22" s="42">
        <v>13.3</v>
      </c>
      <c r="G22" s="43">
        <f t="shared" si="1"/>
        <v>13.3</v>
      </c>
      <c r="H22" s="42"/>
      <c r="I22" s="42"/>
      <c r="J22" s="42"/>
    </row>
    <row r="23" spans="1:10" ht="94.5" customHeight="1">
      <c r="A23" s="1" t="s">
        <v>84</v>
      </c>
      <c r="B23" s="7" t="s">
        <v>81</v>
      </c>
      <c r="C23" s="42"/>
      <c r="D23" s="42"/>
      <c r="E23" s="43"/>
      <c r="F23" s="42">
        <v>24.9</v>
      </c>
      <c r="G23" s="43">
        <f t="shared" si="1"/>
        <v>24.9</v>
      </c>
      <c r="H23" s="42"/>
      <c r="I23" s="42"/>
      <c r="J23" s="42"/>
    </row>
    <row r="24" spans="1:10" ht="75.75" customHeight="1">
      <c r="A24" s="1" t="s">
        <v>624</v>
      </c>
      <c r="B24" s="7" t="s">
        <v>623</v>
      </c>
      <c r="C24" s="42"/>
      <c r="D24" s="42"/>
      <c r="E24" s="43"/>
      <c r="F24" s="42">
        <v>2.9</v>
      </c>
      <c r="G24" s="43">
        <f t="shared" si="1"/>
        <v>2.9</v>
      </c>
      <c r="H24" s="42"/>
      <c r="I24" s="42"/>
      <c r="J24" s="42"/>
    </row>
    <row r="25" spans="1:10" ht="31.5" customHeight="1">
      <c r="A25" s="38" t="s">
        <v>305</v>
      </c>
      <c r="B25" s="39" t="s">
        <v>306</v>
      </c>
      <c r="C25" s="40">
        <f>SUM(C26:C29)</f>
        <v>9352</v>
      </c>
      <c r="D25" s="40">
        <f>SUM(D26:D29)</f>
        <v>14852</v>
      </c>
      <c r="E25" s="41">
        <f>SUM(E26:E29)</f>
        <v>5500</v>
      </c>
      <c r="F25" s="40">
        <f>SUM(F26:F29)</f>
        <v>43724.7</v>
      </c>
      <c r="G25" s="41">
        <f t="shared" si="1"/>
        <v>28872.699999999997</v>
      </c>
      <c r="H25" s="40">
        <f>F25/D25*100</f>
        <v>294.4027740371667</v>
      </c>
      <c r="I25" s="42"/>
      <c r="J25" s="40">
        <f>SUM(J26:J29)</f>
        <v>123000</v>
      </c>
    </row>
    <row r="26" spans="1:10" ht="54.75" customHeight="1">
      <c r="A26" s="1" t="s">
        <v>90</v>
      </c>
      <c r="B26" s="7" t="s">
        <v>86</v>
      </c>
      <c r="C26" s="42">
        <v>9352</v>
      </c>
      <c r="D26" s="42">
        <v>14852</v>
      </c>
      <c r="E26" s="43">
        <f t="shared" si="0"/>
        <v>5500</v>
      </c>
      <c r="F26" s="42">
        <v>43353.7</v>
      </c>
      <c r="G26" s="43">
        <f t="shared" si="1"/>
        <v>28501.699999999997</v>
      </c>
      <c r="H26" s="42">
        <f>F26/D26*100</f>
        <v>291.90479396714244</v>
      </c>
      <c r="I26" s="42"/>
      <c r="J26" s="42">
        <v>123000</v>
      </c>
    </row>
    <row r="27" spans="1:10" ht="39">
      <c r="A27" s="1" t="s">
        <v>91</v>
      </c>
      <c r="B27" s="7" t="s">
        <v>87</v>
      </c>
      <c r="C27" s="42"/>
      <c r="D27" s="42"/>
      <c r="E27" s="43"/>
      <c r="F27" s="42">
        <v>91.3</v>
      </c>
      <c r="G27" s="43">
        <f t="shared" si="1"/>
        <v>91.3</v>
      </c>
      <c r="H27" s="42"/>
      <c r="I27" s="42"/>
      <c r="J27" s="42"/>
    </row>
    <row r="28" spans="1:10" ht="56.25" customHeight="1">
      <c r="A28" s="1" t="s">
        <v>92</v>
      </c>
      <c r="B28" s="7" t="s">
        <v>88</v>
      </c>
      <c r="C28" s="42"/>
      <c r="D28" s="42"/>
      <c r="E28" s="43"/>
      <c r="F28" s="42">
        <v>135.7</v>
      </c>
      <c r="G28" s="43">
        <f t="shared" si="1"/>
        <v>135.7</v>
      </c>
      <c r="H28" s="42"/>
      <c r="I28" s="42"/>
      <c r="J28" s="42"/>
    </row>
    <row r="29" spans="1:10" ht="39">
      <c r="A29" s="1" t="s">
        <v>93</v>
      </c>
      <c r="B29" s="7" t="s">
        <v>89</v>
      </c>
      <c r="C29" s="42"/>
      <c r="D29" s="42"/>
      <c r="E29" s="43"/>
      <c r="F29" s="42">
        <v>144</v>
      </c>
      <c r="G29" s="43">
        <f t="shared" si="1"/>
        <v>144</v>
      </c>
      <c r="H29" s="42"/>
      <c r="I29" s="42"/>
      <c r="J29" s="42"/>
    </row>
    <row r="30" spans="1:10" s="45" customFormat="1" ht="57" customHeight="1">
      <c r="A30" s="38" t="s">
        <v>307</v>
      </c>
      <c r="B30" s="39" t="s">
        <v>308</v>
      </c>
      <c r="C30" s="40">
        <f>C31</f>
        <v>356</v>
      </c>
      <c r="D30" s="40">
        <f>D31</f>
        <v>510</v>
      </c>
      <c r="E30" s="41">
        <f>E31</f>
        <v>154</v>
      </c>
      <c r="F30" s="40">
        <f>F31</f>
        <v>543</v>
      </c>
      <c r="G30" s="41">
        <f t="shared" si="1"/>
        <v>33</v>
      </c>
      <c r="H30" s="40">
        <f aca="true" t="shared" si="2" ref="H30:H48">F30/D30*100</f>
        <v>106.47058823529412</v>
      </c>
      <c r="I30" s="44"/>
      <c r="J30" s="40">
        <f>J31</f>
        <v>1250</v>
      </c>
    </row>
    <row r="31" spans="1:10" s="48" customFormat="1" ht="70.5" customHeight="1">
      <c r="A31" s="5" t="s">
        <v>94</v>
      </c>
      <c r="B31" s="8" t="s">
        <v>95</v>
      </c>
      <c r="C31" s="46">
        <v>356</v>
      </c>
      <c r="D31" s="46">
        <v>510</v>
      </c>
      <c r="E31" s="47">
        <f t="shared" si="0"/>
        <v>154</v>
      </c>
      <c r="F31" s="46">
        <v>543</v>
      </c>
      <c r="G31" s="47">
        <f t="shared" si="1"/>
        <v>33</v>
      </c>
      <c r="H31" s="46">
        <f t="shared" si="2"/>
        <v>106.47058823529412</v>
      </c>
      <c r="I31" s="42"/>
      <c r="J31" s="46">
        <v>1250</v>
      </c>
    </row>
    <row r="32" spans="1:10" s="51" customFormat="1" ht="26.25">
      <c r="A32" s="49" t="s">
        <v>309</v>
      </c>
      <c r="B32" s="50" t="s">
        <v>282</v>
      </c>
      <c r="C32" s="33">
        <f aca="true" t="shared" si="3" ref="C32:J32">C33</f>
        <v>2892.7</v>
      </c>
      <c r="D32" s="33">
        <f t="shared" si="3"/>
        <v>2892.7</v>
      </c>
      <c r="E32" s="34">
        <f t="shared" si="0"/>
        <v>0</v>
      </c>
      <c r="F32" s="33">
        <f t="shared" si="3"/>
        <v>2599.8</v>
      </c>
      <c r="G32" s="34">
        <f t="shared" si="1"/>
        <v>-292.89999999999964</v>
      </c>
      <c r="H32" s="33">
        <f t="shared" si="2"/>
        <v>89.87451170187025</v>
      </c>
      <c r="I32" s="33">
        <f t="shared" si="3"/>
        <v>0</v>
      </c>
      <c r="J32" s="33">
        <f t="shared" si="3"/>
        <v>5826.000000000001</v>
      </c>
    </row>
    <row r="33" spans="1:10" s="51" customFormat="1" ht="26.25">
      <c r="A33" s="49" t="s">
        <v>310</v>
      </c>
      <c r="B33" s="52" t="s">
        <v>281</v>
      </c>
      <c r="C33" s="33">
        <f>C34+C35+C36+C37</f>
        <v>2892.7</v>
      </c>
      <c r="D33" s="33">
        <f>D34+D35+D36+D37</f>
        <v>2892.7</v>
      </c>
      <c r="E33" s="34">
        <f t="shared" si="0"/>
        <v>0</v>
      </c>
      <c r="F33" s="33">
        <f>F34+F35+F36+F37</f>
        <v>2599.8</v>
      </c>
      <c r="G33" s="34">
        <f t="shared" si="1"/>
        <v>-292.89999999999964</v>
      </c>
      <c r="H33" s="33">
        <f t="shared" si="2"/>
        <v>89.87451170187025</v>
      </c>
      <c r="I33" s="33">
        <f>I34+I35+I36+I37</f>
        <v>0</v>
      </c>
      <c r="J33" s="33">
        <f>J34+J35+J36+J37</f>
        <v>5826.000000000001</v>
      </c>
    </row>
    <row r="34" spans="1:10" ht="44.25" customHeight="1">
      <c r="A34" s="53" t="s">
        <v>8</v>
      </c>
      <c r="B34" s="14" t="s">
        <v>9</v>
      </c>
      <c r="C34" s="42">
        <v>1116.5</v>
      </c>
      <c r="D34" s="42">
        <v>1116.5</v>
      </c>
      <c r="E34" s="43">
        <f t="shared" si="0"/>
        <v>0</v>
      </c>
      <c r="F34" s="42">
        <v>1026.7</v>
      </c>
      <c r="G34" s="43">
        <f t="shared" si="1"/>
        <v>-89.79999999999995</v>
      </c>
      <c r="H34" s="42">
        <f t="shared" si="2"/>
        <v>91.95700850873266</v>
      </c>
      <c r="I34" s="42"/>
      <c r="J34" s="42">
        <v>2275.9</v>
      </c>
    </row>
    <row r="35" spans="1:10" ht="53.25" customHeight="1">
      <c r="A35" s="53" t="s">
        <v>10</v>
      </c>
      <c r="B35" s="14" t="s">
        <v>11</v>
      </c>
      <c r="C35" s="42">
        <v>12.5</v>
      </c>
      <c r="D35" s="42">
        <v>12.5</v>
      </c>
      <c r="E35" s="43">
        <f t="shared" si="0"/>
        <v>0</v>
      </c>
      <c r="F35" s="42">
        <v>11.2</v>
      </c>
      <c r="G35" s="43">
        <f t="shared" si="1"/>
        <v>-1.3000000000000007</v>
      </c>
      <c r="H35" s="42">
        <f t="shared" si="2"/>
        <v>89.6</v>
      </c>
      <c r="I35" s="42"/>
      <c r="J35" s="42">
        <v>24.8</v>
      </c>
    </row>
    <row r="36" spans="1:10" ht="42" customHeight="1">
      <c r="A36" s="53" t="s">
        <v>12</v>
      </c>
      <c r="B36" s="14" t="s">
        <v>13</v>
      </c>
      <c r="C36" s="42">
        <v>1890.7</v>
      </c>
      <c r="D36" s="42">
        <v>1890.7</v>
      </c>
      <c r="E36" s="43">
        <f t="shared" si="0"/>
        <v>0</v>
      </c>
      <c r="F36" s="42">
        <v>1770.2</v>
      </c>
      <c r="G36" s="43">
        <f t="shared" si="1"/>
        <v>-120.5</v>
      </c>
      <c r="H36" s="42">
        <f t="shared" si="2"/>
        <v>93.62669910615115</v>
      </c>
      <c r="I36" s="42"/>
      <c r="J36" s="42">
        <v>3781.5</v>
      </c>
    </row>
    <row r="37" spans="1:10" ht="42.75" customHeight="1">
      <c r="A37" s="53" t="s">
        <v>14</v>
      </c>
      <c r="B37" s="14" t="s">
        <v>15</v>
      </c>
      <c r="C37" s="42">
        <v>-127</v>
      </c>
      <c r="D37" s="42">
        <v>-127</v>
      </c>
      <c r="E37" s="43">
        <f t="shared" si="0"/>
        <v>0</v>
      </c>
      <c r="F37" s="42">
        <v>-208.3</v>
      </c>
      <c r="G37" s="43">
        <f t="shared" si="1"/>
        <v>-81.30000000000001</v>
      </c>
      <c r="H37" s="42">
        <f t="shared" si="2"/>
        <v>164.0157480314961</v>
      </c>
      <c r="I37" s="42"/>
      <c r="J37" s="42">
        <v>-256.2</v>
      </c>
    </row>
    <row r="38" spans="1:10" ht="12.75">
      <c r="A38" s="31" t="s">
        <v>311</v>
      </c>
      <c r="B38" s="6" t="s">
        <v>277</v>
      </c>
      <c r="C38" s="33">
        <f>C39+C49+C53</f>
        <v>48802</v>
      </c>
      <c r="D38" s="33">
        <f>D39+D49+D53</f>
        <v>45102</v>
      </c>
      <c r="E38" s="34">
        <f t="shared" si="0"/>
        <v>-3700</v>
      </c>
      <c r="F38" s="33">
        <f>F39+F49+F53</f>
        <v>45031.20000000001</v>
      </c>
      <c r="G38" s="34">
        <f t="shared" si="1"/>
        <v>-70.79999999998836</v>
      </c>
      <c r="H38" s="33">
        <f t="shared" si="2"/>
        <v>99.84302248237331</v>
      </c>
      <c r="I38" s="33">
        <f>I39+I49+I53</f>
        <v>0</v>
      </c>
      <c r="J38" s="33">
        <f>J39+J49+J53</f>
        <v>91542.8</v>
      </c>
    </row>
    <row r="39" spans="1:10" s="51" customFormat="1" ht="12.75">
      <c r="A39" s="31" t="s">
        <v>312</v>
      </c>
      <c r="B39" s="32" t="s">
        <v>276</v>
      </c>
      <c r="C39" s="33">
        <f>C40+C45</f>
        <v>46800</v>
      </c>
      <c r="D39" s="33">
        <f>D40+D45</f>
        <v>41500</v>
      </c>
      <c r="E39" s="34">
        <f>E40+E45</f>
        <v>-5300</v>
      </c>
      <c r="F39" s="33">
        <f>F40+F45</f>
        <v>41323.100000000006</v>
      </c>
      <c r="G39" s="34">
        <f t="shared" si="1"/>
        <v>-176.89999999999418</v>
      </c>
      <c r="H39" s="33">
        <f t="shared" si="2"/>
        <v>99.57373493975905</v>
      </c>
      <c r="I39" s="33">
        <f>I41+I46</f>
        <v>0</v>
      </c>
      <c r="J39" s="33">
        <f>J40+J45</f>
        <v>82634.5</v>
      </c>
    </row>
    <row r="40" spans="1:10" s="45" customFormat="1" ht="18" customHeight="1">
      <c r="A40" s="54" t="s">
        <v>313</v>
      </c>
      <c r="B40" s="55" t="s">
        <v>314</v>
      </c>
      <c r="C40" s="44">
        <f>SUM(C41:C44)</f>
        <v>46800</v>
      </c>
      <c r="D40" s="44">
        <f>SUM(D41:D44)</f>
        <v>41500</v>
      </c>
      <c r="E40" s="56">
        <f>SUM(E41:E44)</f>
        <v>-5300</v>
      </c>
      <c r="F40" s="44">
        <f>SUM(F41:F44)</f>
        <v>41321.8</v>
      </c>
      <c r="G40" s="56">
        <f t="shared" si="1"/>
        <v>-178.1999999999971</v>
      </c>
      <c r="H40" s="44">
        <f t="shared" si="2"/>
        <v>99.57060240963857</v>
      </c>
      <c r="I40" s="44"/>
      <c r="J40" s="44">
        <f>SUM(J41:J44)</f>
        <v>82633.2</v>
      </c>
    </row>
    <row r="41" spans="1:10" ht="39">
      <c r="A41" s="1" t="s">
        <v>99</v>
      </c>
      <c r="B41" s="14" t="s">
        <v>96</v>
      </c>
      <c r="C41" s="46">
        <v>46800</v>
      </c>
      <c r="D41" s="46">
        <v>41500</v>
      </c>
      <c r="E41" s="47">
        <f t="shared" si="0"/>
        <v>-5300</v>
      </c>
      <c r="F41" s="46">
        <v>41053.8</v>
      </c>
      <c r="G41" s="47">
        <f t="shared" si="1"/>
        <v>-446.1999999999971</v>
      </c>
      <c r="H41" s="46">
        <f t="shared" si="2"/>
        <v>98.92481927710844</v>
      </c>
      <c r="I41" s="46"/>
      <c r="J41" s="46">
        <v>82633.2</v>
      </c>
    </row>
    <row r="42" spans="1:10" ht="26.25">
      <c r="A42" s="1" t="s">
        <v>100</v>
      </c>
      <c r="B42" s="14" t="s">
        <v>97</v>
      </c>
      <c r="C42" s="46"/>
      <c r="D42" s="46"/>
      <c r="E42" s="47"/>
      <c r="F42" s="46">
        <v>127.2</v>
      </c>
      <c r="G42" s="47">
        <f t="shared" si="1"/>
        <v>127.2</v>
      </c>
      <c r="H42" s="46"/>
      <c r="I42" s="46"/>
      <c r="J42" s="46"/>
    </row>
    <row r="43" spans="1:10" ht="39">
      <c r="A43" s="1" t="s">
        <v>101</v>
      </c>
      <c r="B43" s="14" t="s">
        <v>98</v>
      </c>
      <c r="C43" s="46"/>
      <c r="D43" s="46"/>
      <c r="E43" s="47"/>
      <c r="F43" s="46">
        <v>140.8</v>
      </c>
      <c r="G43" s="47">
        <f t="shared" si="1"/>
        <v>140.8</v>
      </c>
      <c r="H43" s="46"/>
      <c r="I43" s="46"/>
      <c r="J43" s="46"/>
    </row>
    <row r="44" spans="1:10" ht="27.75" customHeight="1" hidden="1">
      <c r="A44" s="1" t="s">
        <v>315</v>
      </c>
      <c r="B44" s="14" t="s">
        <v>316</v>
      </c>
      <c r="C44" s="46"/>
      <c r="D44" s="46"/>
      <c r="E44" s="47"/>
      <c r="F44" s="46">
        <v>0</v>
      </c>
      <c r="G44" s="47">
        <f t="shared" si="1"/>
        <v>0</v>
      </c>
      <c r="H44" s="46"/>
      <c r="I44" s="46"/>
      <c r="J44" s="46"/>
    </row>
    <row r="45" spans="1:10" s="45" customFormat="1" ht="28.5" customHeight="1">
      <c r="A45" s="54" t="s">
        <v>317</v>
      </c>
      <c r="B45" s="57" t="s">
        <v>318</v>
      </c>
      <c r="C45" s="40">
        <f>SUM(C46:C48)</f>
        <v>0</v>
      </c>
      <c r="D45" s="40">
        <f>SUM(D46:D48)</f>
        <v>0</v>
      </c>
      <c r="E45" s="41">
        <f>SUM(E46:E48)</f>
        <v>0</v>
      </c>
      <c r="F45" s="40">
        <f>SUM(F46:F48)</f>
        <v>1.3</v>
      </c>
      <c r="G45" s="41">
        <f t="shared" si="1"/>
        <v>1.3</v>
      </c>
      <c r="H45" s="46"/>
      <c r="I45" s="40"/>
      <c r="J45" s="40">
        <f>SUM(J46:J48)</f>
        <v>1.3</v>
      </c>
    </row>
    <row r="46" spans="1:10" ht="42.75" customHeight="1" hidden="1">
      <c r="A46" s="1" t="s">
        <v>104</v>
      </c>
      <c r="B46" s="14" t="s">
        <v>102</v>
      </c>
      <c r="C46" s="46">
        <v>0</v>
      </c>
      <c r="D46" s="46">
        <v>0</v>
      </c>
      <c r="E46" s="47">
        <f t="shared" si="0"/>
        <v>0</v>
      </c>
      <c r="F46" s="46">
        <v>0</v>
      </c>
      <c r="G46" s="47">
        <f t="shared" si="1"/>
        <v>0</v>
      </c>
      <c r="H46" s="46"/>
      <c r="I46" s="46"/>
      <c r="J46" s="46">
        <v>0</v>
      </c>
    </row>
    <row r="47" spans="1:10" ht="30" customHeight="1">
      <c r="A47" s="1" t="s">
        <v>105</v>
      </c>
      <c r="B47" s="14" t="s">
        <v>103</v>
      </c>
      <c r="C47" s="46"/>
      <c r="D47" s="46"/>
      <c r="E47" s="47"/>
      <c r="F47" s="46">
        <v>1.3</v>
      </c>
      <c r="G47" s="47">
        <f t="shared" si="1"/>
        <v>1.3</v>
      </c>
      <c r="H47" s="46"/>
      <c r="I47" s="46"/>
      <c r="J47" s="46">
        <v>1.3</v>
      </c>
    </row>
    <row r="48" spans="1:10" ht="43.5" customHeight="1" hidden="1">
      <c r="A48" s="1" t="s">
        <v>106</v>
      </c>
      <c r="B48" s="14" t="s">
        <v>319</v>
      </c>
      <c r="C48" s="46"/>
      <c r="D48" s="46"/>
      <c r="E48" s="47"/>
      <c r="F48" s="46">
        <v>0</v>
      </c>
      <c r="G48" s="47">
        <f t="shared" si="1"/>
        <v>0</v>
      </c>
      <c r="H48" s="46" t="e">
        <f t="shared" si="2"/>
        <v>#DIV/0!</v>
      </c>
      <c r="I48" s="46"/>
      <c r="J48" s="46"/>
    </row>
    <row r="49" spans="1:10" s="51" customFormat="1" ht="15.75" customHeight="1">
      <c r="A49" s="31" t="s">
        <v>320</v>
      </c>
      <c r="B49" s="32" t="s">
        <v>275</v>
      </c>
      <c r="C49" s="33">
        <f>C50+C51</f>
        <v>2</v>
      </c>
      <c r="D49" s="33">
        <f>D50+D51</f>
        <v>2</v>
      </c>
      <c r="E49" s="34">
        <f t="shared" si="0"/>
        <v>0</v>
      </c>
      <c r="F49" s="33">
        <f>SUM(F50:F52)</f>
        <v>8.3</v>
      </c>
      <c r="G49" s="34">
        <f t="shared" si="1"/>
        <v>6.300000000000001</v>
      </c>
      <c r="H49" s="46"/>
      <c r="I49" s="33">
        <f>I50+I51</f>
        <v>0</v>
      </c>
      <c r="J49" s="33">
        <f>J50+J51</f>
        <v>8.3</v>
      </c>
    </row>
    <row r="50" spans="1:10" s="48" customFormat="1" ht="29.25" customHeight="1">
      <c r="A50" s="1" t="s">
        <v>109</v>
      </c>
      <c r="B50" s="14" t="s">
        <v>107</v>
      </c>
      <c r="C50" s="42">
        <v>2</v>
      </c>
      <c r="D50" s="42">
        <v>2</v>
      </c>
      <c r="E50" s="43">
        <f t="shared" si="0"/>
        <v>0</v>
      </c>
      <c r="F50" s="42">
        <v>7.7</v>
      </c>
      <c r="G50" s="43">
        <f t="shared" si="1"/>
        <v>5.7</v>
      </c>
      <c r="H50" s="42"/>
      <c r="I50" s="42">
        <v>0</v>
      </c>
      <c r="J50" s="42">
        <v>8.3</v>
      </c>
    </row>
    <row r="51" spans="1:10" ht="12.75">
      <c r="A51" s="1" t="s">
        <v>110</v>
      </c>
      <c r="B51" s="14" t="s">
        <v>108</v>
      </c>
      <c r="C51" s="44"/>
      <c r="D51" s="44"/>
      <c r="E51" s="56"/>
      <c r="F51" s="46">
        <v>0.1</v>
      </c>
      <c r="G51" s="47">
        <f t="shared" si="1"/>
        <v>0.1</v>
      </c>
      <c r="H51" s="46"/>
      <c r="I51" s="44">
        <v>0</v>
      </c>
      <c r="J51" s="44"/>
    </row>
    <row r="52" spans="1:10" ht="26.25">
      <c r="A52" s="1" t="s">
        <v>321</v>
      </c>
      <c r="B52" s="14" t="s">
        <v>322</v>
      </c>
      <c r="C52" s="44"/>
      <c r="D52" s="44"/>
      <c r="E52" s="56"/>
      <c r="F52" s="46">
        <v>0.5</v>
      </c>
      <c r="G52" s="47">
        <f t="shared" si="1"/>
        <v>0.5</v>
      </c>
      <c r="H52" s="46"/>
      <c r="I52" s="44"/>
      <c r="J52" s="44"/>
    </row>
    <row r="53" spans="1:10" s="51" customFormat="1" ht="21" customHeight="1">
      <c r="A53" s="31" t="s">
        <v>323</v>
      </c>
      <c r="B53" s="32" t="s">
        <v>274</v>
      </c>
      <c r="C53" s="33">
        <f>C54</f>
        <v>2000</v>
      </c>
      <c r="D53" s="33">
        <f>D54</f>
        <v>3600</v>
      </c>
      <c r="E53" s="34">
        <f t="shared" si="0"/>
        <v>1600</v>
      </c>
      <c r="F53" s="33">
        <f>SUM(F54:F55)</f>
        <v>3699.7999999999997</v>
      </c>
      <c r="G53" s="34">
        <f t="shared" si="1"/>
        <v>99.79999999999973</v>
      </c>
      <c r="H53" s="33">
        <f>F53/D53*100</f>
        <v>102.77222222222223</v>
      </c>
      <c r="I53" s="33">
        <f>I54</f>
        <v>0</v>
      </c>
      <c r="J53" s="33">
        <f>J54</f>
        <v>8900</v>
      </c>
    </row>
    <row r="54" spans="1:10" s="48" customFormat="1" ht="45" customHeight="1">
      <c r="A54" s="1" t="s">
        <v>112</v>
      </c>
      <c r="B54" s="14" t="s">
        <v>111</v>
      </c>
      <c r="C54" s="42">
        <v>2000</v>
      </c>
      <c r="D54" s="42">
        <v>3600</v>
      </c>
      <c r="E54" s="43">
        <f t="shared" si="0"/>
        <v>1600</v>
      </c>
      <c r="F54" s="42">
        <v>3699.1</v>
      </c>
      <c r="G54" s="43">
        <f t="shared" si="1"/>
        <v>99.09999999999991</v>
      </c>
      <c r="H54" s="42">
        <f>F54/D54*100</f>
        <v>102.75277777777778</v>
      </c>
      <c r="I54" s="42"/>
      <c r="J54" s="42">
        <v>8900</v>
      </c>
    </row>
    <row r="55" spans="1:10" s="48" customFormat="1" ht="26.25">
      <c r="A55" s="1" t="s">
        <v>324</v>
      </c>
      <c r="B55" s="14" t="s">
        <v>325</v>
      </c>
      <c r="C55" s="42"/>
      <c r="D55" s="42"/>
      <c r="E55" s="43"/>
      <c r="F55" s="42">
        <v>0.7</v>
      </c>
      <c r="G55" s="43">
        <f t="shared" si="1"/>
        <v>0.7</v>
      </c>
      <c r="H55" s="42"/>
      <c r="I55" s="42"/>
      <c r="J55" s="42"/>
    </row>
    <row r="56" spans="1:10" s="45" customFormat="1" ht="12.75">
      <c r="A56" s="31" t="s">
        <v>326</v>
      </c>
      <c r="B56" s="6" t="s">
        <v>273</v>
      </c>
      <c r="C56" s="33">
        <f>C57+C76+C63</f>
        <v>141543</v>
      </c>
      <c r="D56" s="33">
        <f>D57+D76+D63</f>
        <v>139143</v>
      </c>
      <c r="E56" s="34">
        <f t="shared" si="0"/>
        <v>-2400</v>
      </c>
      <c r="F56" s="33">
        <f>F57+F76+F63</f>
        <v>130767</v>
      </c>
      <c r="G56" s="34">
        <f t="shared" si="1"/>
        <v>-8376</v>
      </c>
      <c r="H56" s="33">
        <f>F56/D56*100</f>
        <v>93.98029365472931</v>
      </c>
      <c r="I56" s="33" t="e">
        <f>I57+I76+I63+#REF!</f>
        <v>#REF!</v>
      </c>
      <c r="J56" s="33">
        <f>J57+J76+J63</f>
        <v>388249.5</v>
      </c>
    </row>
    <row r="57" spans="1:10" s="51" customFormat="1" ht="12.75">
      <c r="A57" s="31" t="s">
        <v>327</v>
      </c>
      <c r="B57" s="32" t="s">
        <v>328</v>
      </c>
      <c r="C57" s="33">
        <f>C58</f>
        <v>6758</v>
      </c>
      <c r="D57" s="33">
        <f>D58</f>
        <v>6758</v>
      </c>
      <c r="E57" s="34">
        <f t="shared" si="0"/>
        <v>0</v>
      </c>
      <c r="F57" s="33">
        <f>SUM(F58:F62)</f>
        <v>3816.7</v>
      </c>
      <c r="G57" s="34">
        <f t="shared" si="1"/>
        <v>-2941.3</v>
      </c>
      <c r="H57" s="33">
        <f>F57/D57*100</f>
        <v>56.476768274637465</v>
      </c>
      <c r="I57" s="33">
        <f>I58</f>
        <v>0</v>
      </c>
      <c r="J57" s="33">
        <f>J58</f>
        <v>30778</v>
      </c>
    </row>
    <row r="58" spans="1:10" ht="54" customHeight="1">
      <c r="A58" s="1" t="s">
        <v>116</v>
      </c>
      <c r="B58" s="14" t="s">
        <v>113</v>
      </c>
      <c r="C58" s="42">
        <v>6758</v>
      </c>
      <c r="D58" s="42">
        <v>6758</v>
      </c>
      <c r="E58" s="43">
        <f t="shared" si="0"/>
        <v>0</v>
      </c>
      <c r="F58" s="42">
        <v>3648.2</v>
      </c>
      <c r="G58" s="43">
        <f t="shared" si="1"/>
        <v>-3109.8</v>
      </c>
      <c r="H58" s="42">
        <f>F58/D58*100</f>
        <v>53.98342704942291</v>
      </c>
      <c r="I58" s="42"/>
      <c r="J58" s="42">
        <v>30778</v>
      </c>
    </row>
    <row r="59" spans="1:10" ht="40.5" customHeight="1">
      <c r="A59" s="1" t="s">
        <v>117</v>
      </c>
      <c r="B59" s="14" t="s">
        <v>114</v>
      </c>
      <c r="C59" s="42"/>
      <c r="D59" s="42"/>
      <c r="E59" s="43"/>
      <c r="F59" s="42">
        <v>168.5</v>
      </c>
      <c r="G59" s="43">
        <f t="shared" si="1"/>
        <v>168.5</v>
      </c>
      <c r="H59" s="42"/>
      <c r="I59" s="42"/>
      <c r="J59" s="42"/>
    </row>
    <row r="60" spans="1:10" ht="41.25" customHeight="1" hidden="1">
      <c r="A60" s="1" t="s">
        <v>329</v>
      </c>
      <c r="B60" s="14" t="s">
        <v>330</v>
      </c>
      <c r="C60" s="42"/>
      <c r="D60" s="42"/>
      <c r="E60" s="43"/>
      <c r="F60" s="42">
        <v>0</v>
      </c>
      <c r="G60" s="43">
        <f t="shared" si="1"/>
        <v>0</v>
      </c>
      <c r="H60" s="42"/>
      <c r="I60" s="42"/>
      <c r="J60" s="42"/>
    </row>
    <row r="61" spans="1:10" ht="52.5" hidden="1">
      <c r="A61" s="1" t="s">
        <v>331</v>
      </c>
      <c r="B61" s="14" t="s">
        <v>332</v>
      </c>
      <c r="C61" s="42"/>
      <c r="D61" s="42"/>
      <c r="E61" s="43"/>
      <c r="F61" s="42">
        <v>0</v>
      </c>
      <c r="G61" s="43">
        <f t="shared" si="1"/>
        <v>0</v>
      </c>
      <c r="H61" s="42"/>
      <c r="I61" s="42"/>
      <c r="J61" s="42"/>
    </row>
    <row r="62" spans="1:10" ht="29.25" customHeight="1" hidden="1">
      <c r="A62" s="1" t="s">
        <v>118</v>
      </c>
      <c r="B62" s="14" t="s">
        <v>115</v>
      </c>
      <c r="C62" s="42"/>
      <c r="D62" s="42"/>
      <c r="E62" s="43"/>
      <c r="F62" s="42"/>
      <c r="G62" s="43">
        <f t="shared" si="1"/>
        <v>0</v>
      </c>
      <c r="H62" s="42"/>
      <c r="I62" s="42"/>
      <c r="J62" s="42"/>
    </row>
    <row r="63" spans="1:10" s="51" customFormat="1" ht="12.75">
      <c r="A63" s="58" t="s">
        <v>333</v>
      </c>
      <c r="B63" s="59" t="s">
        <v>272</v>
      </c>
      <c r="C63" s="60">
        <f>C64+C70</f>
        <v>34595</v>
      </c>
      <c r="D63" s="60">
        <f>D64+D70</f>
        <v>34595</v>
      </c>
      <c r="E63" s="61">
        <f>E64+E70</f>
        <v>0</v>
      </c>
      <c r="F63" s="60">
        <f>F64+F70</f>
        <v>31334.1</v>
      </c>
      <c r="G63" s="61">
        <f t="shared" si="1"/>
        <v>-3260.9000000000015</v>
      </c>
      <c r="H63" s="60">
        <f>F63/D63*100</f>
        <v>90.5740713976008</v>
      </c>
      <c r="I63" s="60">
        <f>I65+I71</f>
        <v>0</v>
      </c>
      <c r="J63" s="60">
        <f>J64+J70</f>
        <v>138809</v>
      </c>
    </row>
    <row r="64" spans="1:10" s="45" customFormat="1" ht="12.75">
      <c r="A64" s="54" t="s">
        <v>334</v>
      </c>
      <c r="B64" s="57" t="s">
        <v>271</v>
      </c>
      <c r="C64" s="40">
        <f>SUM(C65:C68)</f>
        <v>16355</v>
      </c>
      <c r="D64" s="40">
        <f>SUM(D65:D68)</f>
        <v>16355</v>
      </c>
      <c r="E64" s="41">
        <f>SUM(E65:E68)</f>
        <v>0</v>
      </c>
      <c r="F64" s="40">
        <f>SUM(F65:F69)</f>
        <v>16335.300000000001</v>
      </c>
      <c r="G64" s="41">
        <f t="shared" si="1"/>
        <v>-19.69999999999891</v>
      </c>
      <c r="H64" s="40">
        <f>F64/D64*100</f>
        <v>99.87954753897891</v>
      </c>
      <c r="I64" s="40"/>
      <c r="J64" s="40">
        <f>SUM(J65:J68)</f>
        <v>30074</v>
      </c>
    </row>
    <row r="65" spans="1:10" ht="30" customHeight="1">
      <c r="A65" s="1" t="s">
        <v>122</v>
      </c>
      <c r="B65" s="14" t="s">
        <v>119</v>
      </c>
      <c r="C65" s="42">
        <v>16355</v>
      </c>
      <c r="D65" s="42">
        <v>16355</v>
      </c>
      <c r="E65" s="43">
        <f t="shared" si="0"/>
        <v>0</v>
      </c>
      <c r="F65" s="42">
        <v>16002</v>
      </c>
      <c r="G65" s="43">
        <f t="shared" si="1"/>
        <v>-353</v>
      </c>
      <c r="H65" s="42">
        <f>F65/D65*100</f>
        <v>97.84163864261693</v>
      </c>
      <c r="I65" s="42"/>
      <c r="J65" s="42">
        <v>30074</v>
      </c>
    </row>
    <row r="66" spans="1:10" ht="16.5" customHeight="1">
      <c r="A66" s="1" t="s">
        <v>123</v>
      </c>
      <c r="B66" s="14" t="s">
        <v>120</v>
      </c>
      <c r="C66" s="42"/>
      <c r="D66" s="42"/>
      <c r="E66" s="43"/>
      <c r="F66" s="42">
        <v>330.6</v>
      </c>
      <c r="G66" s="43">
        <f t="shared" si="1"/>
        <v>330.6</v>
      </c>
      <c r="H66" s="42"/>
      <c r="I66" s="42"/>
      <c r="J66" s="42"/>
    </row>
    <row r="67" spans="1:10" ht="12.75" hidden="1">
      <c r="A67" s="1" t="s">
        <v>335</v>
      </c>
      <c r="B67" s="14" t="s">
        <v>336</v>
      </c>
      <c r="C67" s="42"/>
      <c r="D67" s="42"/>
      <c r="E67" s="43"/>
      <c r="F67" s="42">
        <v>0</v>
      </c>
      <c r="G67" s="43">
        <f t="shared" si="1"/>
        <v>0</v>
      </c>
      <c r="H67" s="42"/>
      <c r="I67" s="42"/>
      <c r="J67" s="42"/>
    </row>
    <row r="68" spans="1:10" ht="30.75" customHeight="1">
      <c r="A68" s="1" t="s">
        <v>124</v>
      </c>
      <c r="B68" s="14" t="s">
        <v>121</v>
      </c>
      <c r="C68" s="42"/>
      <c r="D68" s="42"/>
      <c r="E68" s="43"/>
      <c r="F68" s="42">
        <v>2.7</v>
      </c>
      <c r="G68" s="43">
        <f t="shared" si="1"/>
        <v>2.7</v>
      </c>
      <c r="H68" s="42"/>
      <c r="I68" s="42"/>
      <c r="J68" s="42"/>
    </row>
    <row r="69" spans="1:10" ht="24" customHeight="1" hidden="1">
      <c r="A69" s="1" t="s">
        <v>202</v>
      </c>
      <c r="B69" s="14" t="s">
        <v>128</v>
      </c>
      <c r="C69" s="42"/>
      <c r="D69" s="42"/>
      <c r="E69" s="43"/>
      <c r="F69" s="42">
        <v>0</v>
      </c>
      <c r="G69" s="43"/>
      <c r="H69" s="42"/>
      <c r="I69" s="42"/>
      <c r="J69" s="42"/>
    </row>
    <row r="70" spans="1:10" s="45" customFormat="1" ht="12.75">
      <c r="A70" s="54" t="s">
        <v>337</v>
      </c>
      <c r="B70" s="57" t="s">
        <v>270</v>
      </c>
      <c r="C70" s="44">
        <f>SUM(C71:C75)</f>
        <v>18240</v>
      </c>
      <c r="D70" s="44">
        <f>SUM(D71:D75)</f>
        <v>18240</v>
      </c>
      <c r="E70" s="56">
        <f>SUM(E71:E75)</f>
        <v>0</v>
      </c>
      <c r="F70" s="44">
        <f>SUM(F71:F75)</f>
        <v>14998.8</v>
      </c>
      <c r="G70" s="56">
        <f t="shared" si="1"/>
        <v>-3241.2000000000007</v>
      </c>
      <c r="H70" s="44">
        <f>F70/D70*100</f>
        <v>82.23026315789474</v>
      </c>
      <c r="I70" s="44"/>
      <c r="J70" s="44">
        <f>SUM(J71:J75)</f>
        <v>108735</v>
      </c>
    </row>
    <row r="71" spans="1:10" ht="30" customHeight="1">
      <c r="A71" s="1" t="s">
        <v>129</v>
      </c>
      <c r="B71" s="14" t="s">
        <v>125</v>
      </c>
      <c r="C71" s="46">
        <v>18240</v>
      </c>
      <c r="D71" s="46">
        <v>18240</v>
      </c>
      <c r="E71" s="47">
        <f t="shared" si="0"/>
        <v>0</v>
      </c>
      <c r="F71" s="46">
        <v>14199.7</v>
      </c>
      <c r="G71" s="47">
        <f t="shared" si="1"/>
        <v>-4040.2999999999993</v>
      </c>
      <c r="H71" s="46">
        <f>F71/D71*100</f>
        <v>77.84923245614036</v>
      </c>
      <c r="I71" s="46"/>
      <c r="J71" s="46">
        <v>108735</v>
      </c>
    </row>
    <row r="72" spans="1:10" ht="12.75">
      <c r="A72" s="1" t="s">
        <v>130</v>
      </c>
      <c r="B72" s="14" t="s">
        <v>126</v>
      </c>
      <c r="C72" s="46"/>
      <c r="D72" s="46"/>
      <c r="E72" s="47"/>
      <c r="F72" s="46">
        <v>799.4</v>
      </c>
      <c r="G72" s="47">
        <f t="shared" si="1"/>
        <v>799.4</v>
      </c>
      <c r="H72" s="46"/>
      <c r="I72" s="46"/>
      <c r="J72" s="46"/>
    </row>
    <row r="73" spans="1:10" ht="12.75" hidden="1">
      <c r="A73" s="1" t="s">
        <v>338</v>
      </c>
      <c r="B73" s="14" t="s">
        <v>339</v>
      </c>
      <c r="C73" s="46"/>
      <c r="D73" s="46"/>
      <c r="E73" s="47"/>
      <c r="F73" s="46">
        <v>0</v>
      </c>
      <c r="G73" s="47">
        <f t="shared" si="1"/>
        <v>0</v>
      </c>
      <c r="H73" s="46"/>
      <c r="I73" s="46"/>
      <c r="J73" s="46"/>
    </row>
    <row r="74" spans="1:10" ht="26.25">
      <c r="A74" s="1" t="s">
        <v>131</v>
      </c>
      <c r="B74" s="14" t="s">
        <v>127</v>
      </c>
      <c r="C74" s="46"/>
      <c r="D74" s="46"/>
      <c r="E74" s="47"/>
      <c r="F74" s="46">
        <v>-3.6</v>
      </c>
      <c r="G74" s="47">
        <f t="shared" si="1"/>
        <v>-3.6</v>
      </c>
      <c r="H74" s="46"/>
      <c r="I74" s="46"/>
      <c r="J74" s="46"/>
    </row>
    <row r="75" spans="1:10" ht="12.75">
      <c r="A75" s="1" t="s">
        <v>132</v>
      </c>
      <c r="B75" s="14" t="s">
        <v>128</v>
      </c>
      <c r="C75" s="46"/>
      <c r="D75" s="46"/>
      <c r="E75" s="47"/>
      <c r="F75" s="46">
        <v>3.3</v>
      </c>
      <c r="G75" s="47">
        <f t="shared" si="1"/>
        <v>3.3</v>
      </c>
      <c r="H75" s="46"/>
      <c r="I75" s="46"/>
      <c r="J75" s="46"/>
    </row>
    <row r="76" spans="1:10" s="51" customFormat="1" ht="12.75">
      <c r="A76" s="58" t="s">
        <v>340</v>
      </c>
      <c r="B76" s="59" t="s">
        <v>269</v>
      </c>
      <c r="C76" s="33">
        <f>C77+C83</f>
        <v>100190</v>
      </c>
      <c r="D76" s="33">
        <f>D77+D83</f>
        <v>97790</v>
      </c>
      <c r="E76" s="34">
        <f t="shared" si="0"/>
        <v>-2400</v>
      </c>
      <c r="F76" s="33">
        <f>F77+F83</f>
        <v>95616.2</v>
      </c>
      <c r="G76" s="34">
        <f t="shared" si="1"/>
        <v>-2173.800000000003</v>
      </c>
      <c r="H76" s="33">
        <f>F76/D76*100</f>
        <v>97.77707332038041</v>
      </c>
      <c r="I76" s="33">
        <f>I77+I83</f>
        <v>0</v>
      </c>
      <c r="J76" s="33">
        <f>J77+J83</f>
        <v>218662.5</v>
      </c>
    </row>
    <row r="77" spans="1:10" s="45" customFormat="1" ht="12.75">
      <c r="A77" s="54" t="s">
        <v>341</v>
      </c>
      <c r="B77" s="55" t="s">
        <v>268</v>
      </c>
      <c r="C77" s="44">
        <f>C78</f>
        <v>96060</v>
      </c>
      <c r="D77" s="44">
        <f>D78</f>
        <v>93660</v>
      </c>
      <c r="E77" s="56">
        <f t="shared" si="0"/>
        <v>-2400</v>
      </c>
      <c r="F77" s="44">
        <f>SUM(F78:F82)</f>
        <v>93591.59999999999</v>
      </c>
      <c r="G77" s="56">
        <f t="shared" si="1"/>
        <v>-68.40000000000873</v>
      </c>
      <c r="H77" s="44">
        <f>F77/D77*100</f>
        <v>99.92696989109544</v>
      </c>
      <c r="I77" s="44">
        <f>I78</f>
        <v>0</v>
      </c>
      <c r="J77" s="44">
        <f>J78</f>
        <v>192625.5</v>
      </c>
    </row>
    <row r="78" spans="1:10" ht="39">
      <c r="A78" s="1" t="s">
        <v>138</v>
      </c>
      <c r="B78" s="14" t="s">
        <v>133</v>
      </c>
      <c r="C78" s="42">
        <v>96060</v>
      </c>
      <c r="D78" s="42">
        <v>93660</v>
      </c>
      <c r="E78" s="43">
        <f t="shared" si="0"/>
        <v>-2400</v>
      </c>
      <c r="F78" s="42">
        <v>92852.9</v>
      </c>
      <c r="G78" s="43">
        <f t="shared" si="1"/>
        <v>-807.1000000000058</v>
      </c>
      <c r="H78" s="42">
        <f>F78/D78*100</f>
        <v>99.13826606875934</v>
      </c>
      <c r="I78" s="42"/>
      <c r="J78" s="42">
        <v>192625.5</v>
      </c>
    </row>
    <row r="79" spans="1:10" ht="26.25">
      <c r="A79" s="1" t="s">
        <v>139</v>
      </c>
      <c r="B79" s="14" t="s">
        <v>134</v>
      </c>
      <c r="C79" s="42">
        <v>0</v>
      </c>
      <c r="D79" s="42">
        <v>0</v>
      </c>
      <c r="E79" s="43"/>
      <c r="F79" s="42">
        <v>608</v>
      </c>
      <c r="G79" s="43">
        <f t="shared" si="1"/>
        <v>608</v>
      </c>
      <c r="H79" s="42"/>
      <c r="I79" s="42"/>
      <c r="J79" s="42">
        <v>0</v>
      </c>
    </row>
    <row r="80" spans="1:10" ht="26.25" hidden="1">
      <c r="A80" s="1" t="s">
        <v>140</v>
      </c>
      <c r="B80" s="14" t="s">
        <v>135</v>
      </c>
      <c r="C80" s="42">
        <v>0</v>
      </c>
      <c r="D80" s="42">
        <v>0</v>
      </c>
      <c r="E80" s="43"/>
      <c r="F80" s="42"/>
      <c r="G80" s="43">
        <f t="shared" si="1"/>
        <v>0</v>
      </c>
      <c r="H80" s="42"/>
      <c r="I80" s="42"/>
      <c r="J80" s="42">
        <v>0</v>
      </c>
    </row>
    <row r="81" spans="1:10" ht="39">
      <c r="A81" s="1" t="s">
        <v>141</v>
      </c>
      <c r="B81" s="14" t="s">
        <v>136</v>
      </c>
      <c r="C81" s="42">
        <v>0</v>
      </c>
      <c r="D81" s="42">
        <v>0</v>
      </c>
      <c r="E81" s="43"/>
      <c r="F81" s="42">
        <v>130.7</v>
      </c>
      <c r="G81" s="43">
        <f aca="true" t="shared" si="4" ref="G81:G144">F81-D81</f>
        <v>130.7</v>
      </c>
      <c r="H81" s="42"/>
      <c r="I81" s="42"/>
      <c r="J81" s="42">
        <v>0</v>
      </c>
    </row>
    <row r="82" spans="1:10" ht="26.25" hidden="1">
      <c r="A82" s="1" t="s">
        <v>142</v>
      </c>
      <c r="B82" s="14" t="s">
        <v>137</v>
      </c>
      <c r="C82" s="42">
        <v>0</v>
      </c>
      <c r="D82" s="42">
        <v>0</v>
      </c>
      <c r="E82" s="43"/>
      <c r="F82" s="42"/>
      <c r="G82" s="43">
        <f t="shared" si="4"/>
        <v>0</v>
      </c>
      <c r="H82" s="42"/>
      <c r="I82" s="42"/>
      <c r="J82" s="42">
        <v>0</v>
      </c>
    </row>
    <row r="83" spans="1:10" s="45" customFormat="1" ht="12.75">
      <c r="A83" s="54" t="s">
        <v>342</v>
      </c>
      <c r="B83" s="55" t="s">
        <v>267</v>
      </c>
      <c r="C83" s="44">
        <f>C84</f>
        <v>4130</v>
      </c>
      <c r="D83" s="44">
        <f>D84</f>
        <v>4130</v>
      </c>
      <c r="E83" s="56">
        <f>SUM(E84:E87)</f>
        <v>0</v>
      </c>
      <c r="F83" s="44">
        <f>SUM(F84:F87)</f>
        <v>2024.6000000000001</v>
      </c>
      <c r="G83" s="56">
        <f t="shared" si="4"/>
        <v>-2105.3999999999996</v>
      </c>
      <c r="H83" s="44">
        <f aca="true" t="shared" si="5" ref="H83:H143">F83/D83*100</f>
        <v>49.02179176755448</v>
      </c>
      <c r="I83" s="44">
        <f>I87</f>
        <v>0</v>
      </c>
      <c r="J83" s="44">
        <f>J84</f>
        <v>26037</v>
      </c>
    </row>
    <row r="84" spans="1:10" s="45" customFormat="1" ht="39">
      <c r="A84" s="1" t="s">
        <v>147</v>
      </c>
      <c r="B84" s="14" t="s">
        <v>143</v>
      </c>
      <c r="C84" s="42">
        <v>4130</v>
      </c>
      <c r="D84" s="42">
        <v>4130</v>
      </c>
      <c r="E84" s="56"/>
      <c r="F84" s="46">
        <v>1894.9</v>
      </c>
      <c r="G84" s="47">
        <f t="shared" si="4"/>
        <v>-2235.1</v>
      </c>
      <c r="H84" s="46">
        <f t="shared" si="5"/>
        <v>45.88135593220339</v>
      </c>
      <c r="I84" s="44"/>
      <c r="J84" s="42">
        <v>26037</v>
      </c>
    </row>
    <row r="85" spans="1:10" s="45" customFormat="1" ht="26.25">
      <c r="A85" s="1" t="s">
        <v>148</v>
      </c>
      <c r="B85" s="14" t="s">
        <v>144</v>
      </c>
      <c r="C85" s="44">
        <v>0</v>
      </c>
      <c r="D85" s="44">
        <v>0</v>
      </c>
      <c r="E85" s="56"/>
      <c r="F85" s="46">
        <v>132.9</v>
      </c>
      <c r="G85" s="47">
        <f t="shared" si="4"/>
        <v>132.9</v>
      </c>
      <c r="H85" s="46"/>
      <c r="I85" s="44"/>
      <c r="J85" s="44">
        <v>0</v>
      </c>
    </row>
    <row r="86" spans="1:10" s="45" customFormat="1" ht="39">
      <c r="A86" s="1" t="s">
        <v>149</v>
      </c>
      <c r="B86" s="14" t="s">
        <v>145</v>
      </c>
      <c r="C86" s="44">
        <v>0</v>
      </c>
      <c r="D86" s="44">
        <v>0</v>
      </c>
      <c r="E86" s="56"/>
      <c r="F86" s="46">
        <v>-4.2</v>
      </c>
      <c r="G86" s="47">
        <f t="shared" si="4"/>
        <v>-4.2</v>
      </c>
      <c r="H86" s="46"/>
      <c r="I86" s="44"/>
      <c r="J86" s="44">
        <v>0</v>
      </c>
    </row>
    <row r="87" spans="1:10" ht="30" customHeight="1">
      <c r="A87" s="1" t="s">
        <v>150</v>
      </c>
      <c r="B87" s="14" t="s">
        <v>146</v>
      </c>
      <c r="C87" s="42">
        <v>0</v>
      </c>
      <c r="D87" s="42">
        <v>0</v>
      </c>
      <c r="E87" s="43">
        <f t="shared" si="0"/>
        <v>0</v>
      </c>
      <c r="F87" s="46">
        <v>1</v>
      </c>
      <c r="G87" s="47">
        <f t="shared" si="4"/>
        <v>1</v>
      </c>
      <c r="H87" s="46"/>
      <c r="I87" s="42"/>
      <c r="J87" s="42">
        <v>0</v>
      </c>
    </row>
    <row r="88" spans="1:10" ht="12.75">
      <c r="A88" s="31" t="s">
        <v>343</v>
      </c>
      <c r="B88" s="6" t="s">
        <v>231</v>
      </c>
      <c r="C88" s="33">
        <f>C89+C91</f>
        <v>8396.8</v>
      </c>
      <c r="D88" s="33">
        <f>D89+D91</f>
        <v>8416.8</v>
      </c>
      <c r="E88" s="34">
        <f t="shared" si="0"/>
        <v>20</v>
      </c>
      <c r="F88" s="33">
        <f>F89+F91</f>
        <v>9080.9</v>
      </c>
      <c r="G88" s="34">
        <f t="shared" si="4"/>
        <v>664.1000000000004</v>
      </c>
      <c r="H88" s="33">
        <f t="shared" si="5"/>
        <v>107.89017203687862</v>
      </c>
      <c r="I88" s="33">
        <f>I89+I91</f>
        <v>0</v>
      </c>
      <c r="J88" s="33">
        <f>J89+J91</f>
        <v>22606.4</v>
      </c>
    </row>
    <row r="89" spans="1:10" s="51" customFormat="1" ht="28.5" customHeight="1">
      <c r="A89" s="31" t="s">
        <v>344</v>
      </c>
      <c r="B89" s="6" t="s">
        <v>345</v>
      </c>
      <c r="C89" s="60">
        <f>C90</f>
        <v>8260</v>
      </c>
      <c r="D89" s="60">
        <f>D90</f>
        <v>8260</v>
      </c>
      <c r="E89" s="61">
        <f t="shared" si="0"/>
        <v>0</v>
      </c>
      <c r="F89" s="60">
        <f>F90</f>
        <v>8887</v>
      </c>
      <c r="G89" s="61">
        <f t="shared" si="4"/>
        <v>627</v>
      </c>
      <c r="H89" s="60">
        <f t="shared" si="5"/>
        <v>107.59079903147699</v>
      </c>
      <c r="I89" s="60">
        <f>I90</f>
        <v>0</v>
      </c>
      <c r="J89" s="60">
        <f>J90</f>
        <v>22380</v>
      </c>
    </row>
    <row r="90" spans="1:10" ht="52.5">
      <c r="A90" s="1" t="s">
        <v>151</v>
      </c>
      <c r="B90" s="14" t="s">
        <v>192</v>
      </c>
      <c r="C90" s="42">
        <v>8260</v>
      </c>
      <c r="D90" s="42">
        <v>8260</v>
      </c>
      <c r="E90" s="43">
        <f t="shared" si="0"/>
        <v>0</v>
      </c>
      <c r="F90" s="42">
        <v>8887</v>
      </c>
      <c r="G90" s="43">
        <f t="shared" si="4"/>
        <v>627</v>
      </c>
      <c r="H90" s="42">
        <f t="shared" si="5"/>
        <v>107.59079903147699</v>
      </c>
      <c r="I90" s="42"/>
      <c r="J90" s="42">
        <v>22380</v>
      </c>
    </row>
    <row r="91" spans="1:10" s="51" customFormat="1" ht="30" customHeight="1">
      <c r="A91" s="31" t="s">
        <v>346</v>
      </c>
      <c r="B91" s="32" t="s">
        <v>347</v>
      </c>
      <c r="C91" s="33">
        <f>C94+C95+C96+C93+C92</f>
        <v>136.8</v>
      </c>
      <c r="D91" s="33">
        <f>D94+D95+D96+D93+D92</f>
        <v>156.8</v>
      </c>
      <c r="E91" s="34">
        <f t="shared" si="0"/>
        <v>20</v>
      </c>
      <c r="F91" s="33">
        <f>F94+F95+F96+F93+F92</f>
        <v>193.9</v>
      </c>
      <c r="G91" s="34">
        <f t="shared" si="4"/>
        <v>37.099999999999994</v>
      </c>
      <c r="H91" s="33">
        <f t="shared" si="5"/>
        <v>123.66071428571428</v>
      </c>
      <c r="I91" s="33">
        <f>I94+I95+I96+I93+I92</f>
        <v>0</v>
      </c>
      <c r="J91" s="33">
        <f>J94+J95+J96+J93+J92</f>
        <v>226.4</v>
      </c>
    </row>
    <row r="92" spans="1:10" ht="52.5" hidden="1">
      <c r="A92" s="1" t="s">
        <v>348</v>
      </c>
      <c r="B92" s="7" t="s">
        <v>349</v>
      </c>
      <c r="C92" s="44"/>
      <c r="D92" s="44"/>
      <c r="E92" s="56">
        <f t="shared" si="0"/>
        <v>0</v>
      </c>
      <c r="F92" s="44"/>
      <c r="G92" s="56">
        <f t="shared" si="4"/>
        <v>0</v>
      </c>
      <c r="H92" s="44" t="e">
        <f t="shared" si="5"/>
        <v>#DIV/0!</v>
      </c>
      <c r="I92" s="44"/>
      <c r="J92" s="44"/>
    </row>
    <row r="93" spans="1:10" ht="66">
      <c r="A93" s="1" t="s">
        <v>193</v>
      </c>
      <c r="B93" s="7" t="s">
        <v>638</v>
      </c>
      <c r="C93" s="44">
        <v>0</v>
      </c>
      <c r="D93" s="44">
        <v>0</v>
      </c>
      <c r="E93" s="56">
        <f t="shared" si="0"/>
        <v>0</v>
      </c>
      <c r="F93" s="44">
        <v>-17.5</v>
      </c>
      <c r="G93" s="56">
        <f t="shared" si="4"/>
        <v>-17.5</v>
      </c>
      <c r="H93" s="44"/>
      <c r="I93" s="44">
        <v>0</v>
      </c>
      <c r="J93" s="44">
        <v>0</v>
      </c>
    </row>
    <row r="94" spans="1:10" ht="39" hidden="1">
      <c r="A94" s="1" t="s">
        <v>350</v>
      </c>
      <c r="B94" s="7" t="s">
        <v>351</v>
      </c>
      <c r="C94" s="42">
        <v>0</v>
      </c>
      <c r="D94" s="42">
        <v>0</v>
      </c>
      <c r="E94" s="43">
        <f t="shared" si="0"/>
        <v>0</v>
      </c>
      <c r="F94" s="42">
        <v>0</v>
      </c>
      <c r="G94" s="43">
        <f t="shared" si="4"/>
        <v>0</v>
      </c>
      <c r="H94" s="42" t="e">
        <f t="shared" si="5"/>
        <v>#DIV/0!</v>
      </c>
      <c r="I94" s="42">
        <v>0</v>
      </c>
      <c r="J94" s="42">
        <v>0</v>
      </c>
    </row>
    <row r="95" spans="1:10" ht="44.25" customHeight="1">
      <c r="A95" s="1" t="s">
        <v>152</v>
      </c>
      <c r="B95" s="7" t="s">
        <v>352</v>
      </c>
      <c r="C95" s="42">
        <v>60</v>
      </c>
      <c r="D95" s="42">
        <v>80</v>
      </c>
      <c r="E95" s="43">
        <f t="shared" si="0"/>
        <v>20</v>
      </c>
      <c r="F95" s="42">
        <v>85</v>
      </c>
      <c r="G95" s="43">
        <f t="shared" si="4"/>
        <v>5</v>
      </c>
      <c r="H95" s="42">
        <f t="shared" si="5"/>
        <v>106.25</v>
      </c>
      <c r="I95" s="42"/>
      <c r="J95" s="42">
        <v>100</v>
      </c>
    </row>
    <row r="96" spans="1:10" s="45" customFormat="1" ht="39">
      <c r="A96" s="54" t="s">
        <v>353</v>
      </c>
      <c r="B96" s="55" t="s">
        <v>354</v>
      </c>
      <c r="C96" s="44">
        <f>C97</f>
        <v>76.8</v>
      </c>
      <c r="D96" s="44">
        <f>D97</f>
        <v>76.8</v>
      </c>
      <c r="E96" s="56">
        <f t="shared" si="0"/>
        <v>0</v>
      </c>
      <c r="F96" s="44">
        <f>F97</f>
        <v>126.4</v>
      </c>
      <c r="G96" s="56">
        <f t="shared" si="4"/>
        <v>49.60000000000001</v>
      </c>
      <c r="H96" s="44">
        <f t="shared" si="5"/>
        <v>164.58333333333334</v>
      </c>
      <c r="I96" s="44">
        <f>I97</f>
        <v>0</v>
      </c>
      <c r="J96" s="44">
        <f>J97</f>
        <v>126.4</v>
      </c>
    </row>
    <row r="97" spans="1:10" ht="69" customHeight="1">
      <c r="A97" s="1" t="s">
        <v>153</v>
      </c>
      <c r="B97" s="7" t="s">
        <v>355</v>
      </c>
      <c r="C97" s="42">
        <v>76.8</v>
      </c>
      <c r="D97" s="42">
        <v>76.8</v>
      </c>
      <c r="E97" s="43">
        <f t="shared" si="0"/>
        <v>0</v>
      </c>
      <c r="F97" s="42">
        <v>126.4</v>
      </c>
      <c r="G97" s="43">
        <f t="shared" si="4"/>
        <v>49.60000000000001</v>
      </c>
      <c r="H97" s="42">
        <f t="shared" si="5"/>
        <v>164.58333333333334</v>
      </c>
      <c r="I97" s="42"/>
      <c r="J97" s="42">
        <v>126.4</v>
      </c>
    </row>
    <row r="98" spans="1:10" ht="26.25" hidden="1">
      <c r="A98" s="31" t="s">
        <v>356</v>
      </c>
      <c r="B98" s="6" t="s">
        <v>357</v>
      </c>
      <c r="C98" s="33">
        <f>C99+C101+C105</f>
        <v>0</v>
      </c>
      <c r="D98" s="33">
        <f>D99+D101+D105</f>
        <v>0</v>
      </c>
      <c r="E98" s="34">
        <f t="shared" si="0"/>
        <v>0</v>
      </c>
      <c r="F98" s="33">
        <f>F99+F101+F105</f>
        <v>0</v>
      </c>
      <c r="G98" s="34">
        <f t="shared" si="4"/>
        <v>0</v>
      </c>
      <c r="H98" s="33" t="e">
        <f t="shared" si="5"/>
        <v>#DIV/0!</v>
      </c>
      <c r="I98" s="33">
        <f>I99+I101+I105</f>
        <v>0</v>
      </c>
      <c r="J98" s="33">
        <f>J99+J101+J105</f>
        <v>0</v>
      </c>
    </row>
    <row r="99" spans="1:10" s="48" customFormat="1" ht="26.25" hidden="1">
      <c r="A99" s="38" t="s">
        <v>358</v>
      </c>
      <c r="B99" s="39" t="s">
        <v>359</v>
      </c>
      <c r="C99" s="40"/>
      <c r="D99" s="40"/>
      <c r="E99" s="41">
        <f t="shared" si="0"/>
        <v>0</v>
      </c>
      <c r="F99" s="40"/>
      <c r="G99" s="41">
        <f t="shared" si="4"/>
        <v>0</v>
      </c>
      <c r="H99" s="40" t="e">
        <f t="shared" si="5"/>
        <v>#DIV/0!</v>
      </c>
      <c r="I99" s="40"/>
      <c r="J99" s="40"/>
    </row>
    <row r="100" spans="1:10" ht="26.25" hidden="1">
      <c r="A100" s="38" t="s">
        <v>360</v>
      </c>
      <c r="B100" s="8" t="s">
        <v>361</v>
      </c>
      <c r="C100" s="40"/>
      <c r="D100" s="40"/>
      <c r="E100" s="41">
        <f t="shared" si="0"/>
        <v>0</v>
      </c>
      <c r="F100" s="40"/>
      <c r="G100" s="41">
        <f t="shared" si="4"/>
        <v>0</v>
      </c>
      <c r="H100" s="40" t="e">
        <f t="shared" si="5"/>
        <v>#DIV/0!</v>
      </c>
      <c r="I100" s="40"/>
      <c r="J100" s="40"/>
    </row>
    <row r="101" spans="1:10" ht="12.75" hidden="1">
      <c r="A101" s="54" t="s">
        <v>362</v>
      </c>
      <c r="B101" s="55" t="s">
        <v>363</v>
      </c>
      <c r="C101" s="44">
        <f>C102+C103</f>
        <v>0</v>
      </c>
      <c r="D101" s="44">
        <f>D102+D103</f>
        <v>0</v>
      </c>
      <c r="E101" s="56">
        <f t="shared" si="0"/>
        <v>0</v>
      </c>
      <c r="F101" s="44">
        <f>F102+F103</f>
        <v>0</v>
      </c>
      <c r="G101" s="56">
        <f t="shared" si="4"/>
        <v>0</v>
      </c>
      <c r="H101" s="44" t="e">
        <f t="shared" si="5"/>
        <v>#DIV/0!</v>
      </c>
      <c r="I101" s="44">
        <f>I102+I103</f>
        <v>0</v>
      </c>
      <c r="J101" s="44">
        <f>J102+J103</f>
        <v>0</v>
      </c>
    </row>
    <row r="102" spans="1:10" ht="12.75" hidden="1">
      <c r="A102" s="1" t="s">
        <v>364</v>
      </c>
      <c r="B102" s="7" t="s">
        <v>365</v>
      </c>
      <c r="C102" s="42"/>
      <c r="D102" s="42"/>
      <c r="E102" s="43">
        <f t="shared" si="0"/>
        <v>0</v>
      </c>
      <c r="F102" s="42"/>
      <c r="G102" s="43">
        <f t="shared" si="4"/>
        <v>0</v>
      </c>
      <c r="H102" s="42" t="e">
        <f t="shared" si="5"/>
        <v>#DIV/0!</v>
      </c>
      <c r="I102" s="42"/>
      <c r="J102" s="42"/>
    </row>
    <row r="103" spans="1:10" ht="26.25" hidden="1">
      <c r="A103" s="1" t="s">
        <v>366</v>
      </c>
      <c r="B103" s="7" t="s">
        <v>367</v>
      </c>
      <c r="C103" s="42">
        <f>C104</f>
        <v>0</v>
      </c>
      <c r="D103" s="42">
        <f>D104</f>
        <v>0</v>
      </c>
      <c r="E103" s="43">
        <f t="shared" si="0"/>
        <v>0</v>
      </c>
      <c r="F103" s="42">
        <f>F104</f>
        <v>0</v>
      </c>
      <c r="G103" s="43">
        <f t="shared" si="4"/>
        <v>0</v>
      </c>
      <c r="H103" s="42" t="e">
        <f t="shared" si="5"/>
        <v>#DIV/0!</v>
      </c>
      <c r="I103" s="42">
        <f>I104</f>
        <v>0</v>
      </c>
      <c r="J103" s="42">
        <f>J104</f>
        <v>0</v>
      </c>
    </row>
    <row r="104" spans="1:10" ht="39" hidden="1">
      <c r="A104" s="1" t="s">
        <v>368</v>
      </c>
      <c r="B104" s="7" t="s">
        <v>369</v>
      </c>
      <c r="C104" s="42">
        <v>0</v>
      </c>
      <c r="D104" s="42">
        <v>0</v>
      </c>
      <c r="E104" s="43">
        <f t="shared" si="0"/>
        <v>0</v>
      </c>
      <c r="F104" s="42">
        <v>0</v>
      </c>
      <c r="G104" s="43">
        <f t="shared" si="4"/>
        <v>0</v>
      </c>
      <c r="H104" s="42" t="e">
        <f t="shared" si="5"/>
        <v>#DIV/0!</v>
      </c>
      <c r="I104" s="42">
        <v>0</v>
      </c>
      <c r="J104" s="42">
        <v>0</v>
      </c>
    </row>
    <row r="105" spans="1:10" ht="12.75" hidden="1">
      <c r="A105" s="54" t="s">
        <v>370</v>
      </c>
      <c r="B105" s="55" t="s">
        <v>371</v>
      </c>
      <c r="C105" s="44">
        <f>C106+C108+C110</f>
        <v>0</v>
      </c>
      <c r="D105" s="44">
        <f>D106+D108+D110</f>
        <v>0</v>
      </c>
      <c r="E105" s="56">
        <f t="shared" si="0"/>
        <v>0</v>
      </c>
      <c r="F105" s="44">
        <f>F106+F108+F110</f>
        <v>0</v>
      </c>
      <c r="G105" s="56">
        <f t="shared" si="4"/>
        <v>0</v>
      </c>
      <c r="H105" s="44" t="e">
        <f t="shared" si="5"/>
        <v>#DIV/0!</v>
      </c>
      <c r="I105" s="44">
        <f>I106+I108+I110</f>
        <v>0</v>
      </c>
      <c r="J105" s="44">
        <f>J106+J108+J110</f>
        <v>0</v>
      </c>
    </row>
    <row r="106" spans="1:10" ht="12.75" hidden="1">
      <c r="A106" s="1" t="s">
        <v>372</v>
      </c>
      <c r="B106" s="7" t="s">
        <v>373</v>
      </c>
      <c r="C106" s="42">
        <f>C107</f>
        <v>0</v>
      </c>
      <c r="D106" s="42">
        <f>D107</f>
        <v>0</v>
      </c>
      <c r="E106" s="43">
        <f t="shared" si="0"/>
        <v>0</v>
      </c>
      <c r="F106" s="42">
        <f>F107</f>
        <v>0</v>
      </c>
      <c r="G106" s="43">
        <f t="shared" si="4"/>
        <v>0</v>
      </c>
      <c r="H106" s="42" t="e">
        <f t="shared" si="5"/>
        <v>#DIV/0!</v>
      </c>
      <c r="I106" s="42">
        <f>I107</f>
        <v>0</v>
      </c>
      <c r="J106" s="42">
        <f>J107</f>
        <v>0</v>
      </c>
    </row>
    <row r="107" spans="1:10" ht="12.75" hidden="1">
      <c r="A107" s="1" t="s">
        <v>374</v>
      </c>
      <c r="B107" s="7" t="s">
        <v>375</v>
      </c>
      <c r="C107" s="42">
        <v>0</v>
      </c>
      <c r="D107" s="42">
        <v>0</v>
      </c>
      <c r="E107" s="43">
        <f t="shared" si="0"/>
        <v>0</v>
      </c>
      <c r="F107" s="42">
        <v>0</v>
      </c>
      <c r="G107" s="43">
        <f t="shared" si="4"/>
        <v>0</v>
      </c>
      <c r="H107" s="42" t="e">
        <f t="shared" si="5"/>
        <v>#DIV/0!</v>
      </c>
      <c r="I107" s="42">
        <v>0</v>
      </c>
      <c r="J107" s="42">
        <v>0</v>
      </c>
    </row>
    <row r="108" spans="1:10" ht="26.25" hidden="1">
      <c r="A108" s="1" t="s">
        <v>376</v>
      </c>
      <c r="B108" s="7" t="s">
        <v>377</v>
      </c>
      <c r="C108" s="42">
        <f>C109</f>
        <v>0</v>
      </c>
      <c r="D108" s="42">
        <f>D109</f>
        <v>0</v>
      </c>
      <c r="E108" s="43">
        <f t="shared" si="0"/>
        <v>0</v>
      </c>
      <c r="F108" s="42">
        <f>F109</f>
        <v>0</v>
      </c>
      <c r="G108" s="43">
        <f t="shared" si="4"/>
        <v>0</v>
      </c>
      <c r="H108" s="42" t="e">
        <f t="shared" si="5"/>
        <v>#DIV/0!</v>
      </c>
      <c r="I108" s="42">
        <f>I109</f>
        <v>0</v>
      </c>
      <c r="J108" s="42">
        <f>J109</f>
        <v>0</v>
      </c>
    </row>
    <row r="109" spans="1:10" ht="39" hidden="1">
      <c r="A109" s="1" t="s">
        <v>378</v>
      </c>
      <c r="B109" s="7" t="s">
        <v>379</v>
      </c>
      <c r="C109" s="42">
        <v>0</v>
      </c>
      <c r="D109" s="42">
        <v>0</v>
      </c>
      <c r="E109" s="43">
        <f t="shared" si="0"/>
        <v>0</v>
      </c>
      <c r="F109" s="42">
        <v>0</v>
      </c>
      <c r="G109" s="43">
        <f t="shared" si="4"/>
        <v>0</v>
      </c>
      <c r="H109" s="42" t="e">
        <f t="shared" si="5"/>
        <v>#DIV/0!</v>
      </c>
      <c r="I109" s="42">
        <v>0</v>
      </c>
      <c r="J109" s="42">
        <v>0</v>
      </c>
    </row>
    <row r="110" spans="1:10" ht="12.75" hidden="1">
      <c r="A110" s="1" t="s">
        <v>380</v>
      </c>
      <c r="B110" s="7" t="s">
        <v>381</v>
      </c>
      <c r="C110" s="42">
        <f>C111</f>
        <v>0</v>
      </c>
      <c r="D110" s="42">
        <f>D111</f>
        <v>0</v>
      </c>
      <c r="E110" s="43">
        <f t="shared" si="0"/>
        <v>0</v>
      </c>
      <c r="F110" s="42">
        <f>F111</f>
        <v>0</v>
      </c>
      <c r="G110" s="43">
        <f t="shared" si="4"/>
        <v>0</v>
      </c>
      <c r="H110" s="42" t="e">
        <f t="shared" si="5"/>
        <v>#DIV/0!</v>
      </c>
      <c r="I110" s="42">
        <f>I111</f>
        <v>0</v>
      </c>
      <c r="J110" s="42">
        <f>J111</f>
        <v>0</v>
      </c>
    </row>
    <row r="111" spans="1:10" ht="12.75" hidden="1">
      <c r="A111" s="1" t="s">
        <v>382</v>
      </c>
      <c r="B111" s="7" t="s">
        <v>383</v>
      </c>
      <c r="C111" s="42">
        <v>0</v>
      </c>
      <c r="D111" s="42">
        <v>0</v>
      </c>
      <c r="E111" s="43">
        <f t="shared" si="0"/>
        <v>0</v>
      </c>
      <c r="F111" s="42">
        <v>0</v>
      </c>
      <c r="G111" s="43">
        <f t="shared" si="4"/>
        <v>0</v>
      </c>
      <c r="H111" s="42" t="e">
        <f t="shared" si="5"/>
        <v>#DIV/0!</v>
      </c>
      <c r="I111" s="42">
        <v>0</v>
      </c>
      <c r="J111" s="42">
        <v>0</v>
      </c>
    </row>
    <row r="112" spans="1:10" ht="26.25">
      <c r="A112" s="31" t="s">
        <v>384</v>
      </c>
      <c r="B112" s="6" t="s">
        <v>245</v>
      </c>
      <c r="C112" s="33">
        <f>C115+C117+C131+C134+C136+C113+C126</f>
        <v>116829.99999999999</v>
      </c>
      <c r="D112" s="33">
        <f>D115+D117+D131+D134+D136+D113+D126</f>
        <v>102764.29999999999</v>
      </c>
      <c r="E112" s="33">
        <f>E115+E117+E131+E134+E136+E113+E126</f>
        <v>-14065.699999999999</v>
      </c>
      <c r="F112" s="33">
        <f>F115+F117+F131+F134+F136+F113+F126</f>
        <v>95750.09999999999</v>
      </c>
      <c r="G112" s="34">
        <f t="shared" si="4"/>
        <v>-7014.199999999997</v>
      </c>
      <c r="H112" s="33">
        <f t="shared" si="5"/>
        <v>93.17447790721097</v>
      </c>
      <c r="I112" s="33">
        <f>I115+I117+I131+I134+I136+I113</f>
        <v>0</v>
      </c>
      <c r="J112" s="33">
        <f>J115+J117+J131+J134+J136+J113+J126</f>
        <v>239026.4</v>
      </c>
    </row>
    <row r="113" spans="1:10" ht="52.5" hidden="1">
      <c r="A113" s="49" t="s">
        <v>385</v>
      </c>
      <c r="B113" s="50" t="s">
        <v>386</v>
      </c>
      <c r="C113" s="33">
        <f>C114</f>
        <v>0</v>
      </c>
      <c r="D113" s="33">
        <f>D114</f>
        <v>0</v>
      </c>
      <c r="E113" s="34">
        <f t="shared" si="0"/>
        <v>0</v>
      </c>
      <c r="F113" s="33">
        <f>F114</f>
        <v>0</v>
      </c>
      <c r="G113" s="34">
        <f t="shared" si="4"/>
        <v>0</v>
      </c>
      <c r="H113" s="33"/>
      <c r="I113" s="33">
        <f>I114</f>
        <v>0</v>
      </c>
      <c r="J113" s="33">
        <f>J114</f>
        <v>0</v>
      </c>
    </row>
    <row r="114" spans="1:10" s="48" customFormat="1" ht="39" hidden="1">
      <c r="A114" s="53" t="s">
        <v>30</v>
      </c>
      <c r="B114" s="13" t="s">
        <v>56</v>
      </c>
      <c r="C114" s="42">
        <v>0</v>
      </c>
      <c r="D114" s="42">
        <v>0</v>
      </c>
      <c r="E114" s="43">
        <f t="shared" si="0"/>
        <v>0</v>
      </c>
      <c r="F114" s="42"/>
      <c r="G114" s="43">
        <f t="shared" si="4"/>
        <v>0</v>
      </c>
      <c r="H114" s="42"/>
      <c r="I114" s="42"/>
      <c r="J114" s="42">
        <v>0</v>
      </c>
    </row>
    <row r="115" spans="1:10" ht="12.75" hidden="1">
      <c r="A115" s="31" t="s">
        <v>387</v>
      </c>
      <c r="B115" s="32" t="s">
        <v>388</v>
      </c>
      <c r="C115" s="33">
        <f>C116</f>
        <v>0</v>
      </c>
      <c r="D115" s="33">
        <f>D116</f>
        <v>0</v>
      </c>
      <c r="E115" s="34">
        <f t="shared" si="0"/>
        <v>0</v>
      </c>
      <c r="F115" s="33">
        <f>F116</f>
        <v>0</v>
      </c>
      <c r="G115" s="34">
        <f t="shared" si="4"/>
        <v>0</v>
      </c>
      <c r="H115" s="33" t="e">
        <f t="shared" si="5"/>
        <v>#DIV/0!</v>
      </c>
      <c r="I115" s="33">
        <f>I116</f>
        <v>0</v>
      </c>
      <c r="J115" s="33">
        <f>J116</f>
        <v>0</v>
      </c>
    </row>
    <row r="116" spans="1:10" ht="26.25" hidden="1">
      <c r="A116" s="1" t="s">
        <v>389</v>
      </c>
      <c r="B116" s="7" t="s">
        <v>390</v>
      </c>
      <c r="C116" s="42"/>
      <c r="D116" s="42"/>
      <c r="E116" s="43">
        <f t="shared" si="0"/>
        <v>0</v>
      </c>
      <c r="F116" s="42"/>
      <c r="G116" s="43">
        <f t="shared" si="4"/>
        <v>0</v>
      </c>
      <c r="H116" s="42" t="e">
        <f t="shared" si="5"/>
        <v>#DIV/0!</v>
      </c>
      <c r="I116" s="42"/>
      <c r="J116" s="42"/>
    </row>
    <row r="117" spans="1:10" ht="57" customHeight="1">
      <c r="A117" s="31" t="s">
        <v>391</v>
      </c>
      <c r="B117" s="32" t="s">
        <v>244</v>
      </c>
      <c r="C117" s="33">
        <f>C118+C120+C122+C124</f>
        <v>109264.79999999999</v>
      </c>
      <c r="D117" s="33">
        <f>D118+D120+D122+D124</f>
        <v>94465</v>
      </c>
      <c r="E117" s="34">
        <f>E118+E120+E122+E124</f>
        <v>-14799.8</v>
      </c>
      <c r="F117" s="33">
        <f>F118+F120+F122+F124</f>
        <v>88660.29999999999</v>
      </c>
      <c r="G117" s="34">
        <f t="shared" si="4"/>
        <v>-5804.700000000012</v>
      </c>
      <c r="H117" s="33">
        <f t="shared" si="5"/>
        <v>93.85518445985285</v>
      </c>
      <c r="I117" s="33">
        <f>I118+I120+I122+I124</f>
        <v>0</v>
      </c>
      <c r="J117" s="33">
        <f>J118+J120+J122+J124</f>
        <v>209167.4</v>
      </c>
    </row>
    <row r="118" spans="1:10" ht="43.5" customHeight="1">
      <c r="A118" s="54" t="s">
        <v>392</v>
      </c>
      <c r="B118" s="55" t="s">
        <v>259</v>
      </c>
      <c r="C118" s="44">
        <f>C119</f>
        <v>80400</v>
      </c>
      <c r="D118" s="44">
        <f>D119</f>
        <v>72200</v>
      </c>
      <c r="E118" s="56">
        <f aca="true" t="shared" si="6" ref="E118:E194">D118-C118</f>
        <v>-8200</v>
      </c>
      <c r="F118" s="44">
        <f>F119</f>
        <v>66971.7</v>
      </c>
      <c r="G118" s="56">
        <f t="shared" si="4"/>
        <v>-5228.300000000003</v>
      </c>
      <c r="H118" s="44">
        <f t="shared" si="5"/>
        <v>92.75858725761772</v>
      </c>
      <c r="I118" s="44">
        <f>I119</f>
        <v>0</v>
      </c>
      <c r="J118" s="44">
        <f>J119</f>
        <v>161340</v>
      </c>
    </row>
    <row r="119" spans="1:10" ht="54.75" customHeight="1">
      <c r="A119" s="1" t="s">
        <v>57</v>
      </c>
      <c r="B119" s="7" t="s">
        <v>205</v>
      </c>
      <c r="C119" s="46">
        <v>80400</v>
      </c>
      <c r="D119" s="46">
        <v>72200</v>
      </c>
      <c r="E119" s="47">
        <f t="shared" si="6"/>
        <v>-8200</v>
      </c>
      <c r="F119" s="46">
        <v>66971.7</v>
      </c>
      <c r="G119" s="47">
        <f t="shared" si="4"/>
        <v>-5228.300000000003</v>
      </c>
      <c r="H119" s="46">
        <f t="shared" si="5"/>
        <v>92.75858725761772</v>
      </c>
      <c r="I119" s="46"/>
      <c r="J119" s="46">
        <v>161340</v>
      </c>
    </row>
    <row r="120" spans="1:10" ht="54.75" customHeight="1">
      <c r="A120" s="38" t="s">
        <v>393</v>
      </c>
      <c r="B120" s="39" t="s">
        <v>258</v>
      </c>
      <c r="C120" s="44">
        <f>C121</f>
        <v>6140.2</v>
      </c>
      <c r="D120" s="44">
        <f>D121</f>
        <v>2590</v>
      </c>
      <c r="E120" s="56">
        <f t="shared" si="6"/>
        <v>-3550.2</v>
      </c>
      <c r="F120" s="44">
        <f>F121</f>
        <v>2622.9</v>
      </c>
      <c r="G120" s="56">
        <f t="shared" si="4"/>
        <v>32.90000000000009</v>
      </c>
      <c r="H120" s="44">
        <f t="shared" si="5"/>
        <v>101.27027027027027</v>
      </c>
      <c r="I120" s="44">
        <f>I121</f>
        <v>0</v>
      </c>
      <c r="J120" s="44">
        <f>J121</f>
        <v>5609.8</v>
      </c>
    </row>
    <row r="121" spans="1:10" ht="54.75" customHeight="1">
      <c r="A121" s="1" t="s">
        <v>58</v>
      </c>
      <c r="B121" s="7" t="s">
        <v>31</v>
      </c>
      <c r="C121" s="42">
        <v>6140.2</v>
      </c>
      <c r="D121" s="42">
        <v>2590</v>
      </c>
      <c r="E121" s="43">
        <f t="shared" si="6"/>
        <v>-3550.2</v>
      </c>
      <c r="F121" s="42">
        <v>2622.9</v>
      </c>
      <c r="G121" s="43">
        <f t="shared" si="4"/>
        <v>32.90000000000009</v>
      </c>
      <c r="H121" s="42">
        <f t="shared" si="5"/>
        <v>101.27027027027027</v>
      </c>
      <c r="I121" s="42"/>
      <c r="J121" s="42">
        <v>5609.8</v>
      </c>
    </row>
    <row r="122" spans="1:10" ht="52.5">
      <c r="A122" s="54" t="s">
        <v>394</v>
      </c>
      <c r="B122" s="55" t="s">
        <v>243</v>
      </c>
      <c r="C122" s="44">
        <f>C123</f>
        <v>570</v>
      </c>
      <c r="D122" s="44">
        <f>D123</f>
        <v>570</v>
      </c>
      <c r="E122" s="56">
        <f t="shared" si="6"/>
        <v>0</v>
      </c>
      <c r="F122" s="44">
        <f>F123</f>
        <v>585</v>
      </c>
      <c r="G122" s="56">
        <f t="shared" si="4"/>
        <v>15</v>
      </c>
      <c r="H122" s="44">
        <f t="shared" si="5"/>
        <v>102.63157894736842</v>
      </c>
      <c r="I122" s="44">
        <f>I123</f>
        <v>0</v>
      </c>
      <c r="J122" s="44">
        <f>J123</f>
        <v>1140</v>
      </c>
    </row>
    <row r="123" spans="1:10" ht="39">
      <c r="A123" s="1" t="s">
        <v>59</v>
      </c>
      <c r="B123" s="7" t="s">
        <v>32</v>
      </c>
      <c r="C123" s="42">
        <v>570</v>
      </c>
      <c r="D123" s="42">
        <v>570</v>
      </c>
      <c r="E123" s="43">
        <f t="shared" si="6"/>
        <v>0</v>
      </c>
      <c r="F123" s="42">
        <v>585</v>
      </c>
      <c r="G123" s="43">
        <f t="shared" si="4"/>
        <v>15</v>
      </c>
      <c r="H123" s="42">
        <f t="shared" si="5"/>
        <v>102.63157894736842</v>
      </c>
      <c r="I123" s="42"/>
      <c r="J123" s="42">
        <v>1140</v>
      </c>
    </row>
    <row r="124" spans="1:10" ht="29.25" customHeight="1">
      <c r="A124" s="54" t="s">
        <v>395</v>
      </c>
      <c r="B124" s="55" t="s">
        <v>257</v>
      </c>
      <c r="C124" s="42">
        <f>C125</f>
        <v>22154.6</v>
      </c>
      <c r="D124" s="42">
        <f>D125</f>
        <v>19105</v>
      </c>
      <c r="E124" s="43">
        <f t="shared" si="6"/>
        <v>-3049.5999999999985</v>
      </c>
      <c r="F124" s="42">
        <f>F125</f>
        <v>18480.7</v>
      </c>
      <c r="G124" s="43">
        <f t="shared" si="4"/>
        <v>-624.2999999999993</v>
      </c>
      <c r="H124" s="42">
        <f t="shared" si="5"/>
        <v>96.73226903951846</v>
      </c>
      <c r="I124" s="42"/>
      <c r="J124" s="42">
        <f>J125</f>
        <v>41077.6</v>
      </c>
    </row>
    <row r="125" spans="1:10" ht="26.25">
      <c r="A125" s="1" t="s">
        <v>24</v>
      </c>
      <c r="B125" s="7" t="s">
        <v>25</v>
      </c>
      <c r="C125" s="42">
        <v>22154.6</v>
      </c>
      <c r="D125" s="42">
        <v>19105</v>
      </c>
      <c r="E125" s="43">
        <f t="shared" si="6"/>
        <v>-3049.5999999999985</v>
      </c>
      <c r="F125" s="42">
        <v>18480.7</v>
      </c>
      <c r="G125" s="43">
        <f t="shared" si="4"/>
        <v>-624.2999999999993</v>
      </c>
      <c r="H125" s="42">
        <f t="shared" si="5"/>
        <v>96.73226903951846</v>
      </c>
      <c r="I125" s="42"/>
      <c r="J125" s="42">
        <v>41077.6</v>
      </c>
    </row>
    <row r="126" spans="1:10" s="51" customFormat="1" ht="31.5" customHeight="1">
      <c r="A126" s="31" t="s">
        <v>396</v>
      </c>
      <c r="B126" s="32" t="s">
        <v>256</v>
      </c>
      <c r="C126" s="33">
        <f>C127+C129</f>
        <v>779.3000000000001</v>
      </c>
      <c r="D126" s="33">
        <f>D127+D129</f>
        <v>1513.4</v>
      </c>
      <c r="E126" s="34">
        <f t="shared" si="6"/>
        <v>734.1</v>
      </c>
      <c r="F126" s="33">
        <f>F127+F129</f>
        <v>1741.1</v>
      </c>
      <c r="G126" s="34">
        <f t="shared" si="4"/>
        <v>227.69999999999982</v>
      </c>
      <c r="H126" s="33">
        <f t="shared" si="5"/>
        <v>115.04559270516717</v>
      </c>
      <c r="I126" s="33"/>
      <c r="J126" s="33">
        <f>J127+J129</f>
        <v>3865</v>
      </c>
    </row>
    <row r="127" spans="1:10" s="45" customFormat="1" ht="30.75" customHeight="1">
      <c r="A127" s="54" t="s">
        <v>397</v>
      </c>
      <c r="B127" s="55" t="s">
        <v>255</v>
      </c>
      <c r="C127" s="44">
        <f>C128</f>
        <v>757.1</v>
      </c>
      <c r="D127" s="44">
        <f>D128</f>
        <v>1449.2</v>
      </c>
      <c r="E127" s="56">
        <f t="shared" si="6"/>
        <v>692.1</v>
      </c>
      <c r="F127" s="44">
        <f>F128</f>
        <v>1687.8</v>
      </c>
      <c r="G127" s="56">
        <f t="shared" si="4"/>
        <v>238.5999999999999</v>
      </c>
      <c r="H127" s="44">
        <f t="shared" si="5"/>
        <v>116.46425614131934</v>
      </c>
      <c r="I127" s="44"/>
      <c r="J127" s="44">
        <f>J128</f>
        <v>3707</v>
      </c>
    </row>
    <row r="128" spans="1:10" ht="68.25" customHeight="1">
      <c r="A128" s="1" t="s">
        <v>70</v>
      </c>
      <c r="B128" s="7" t="s">
        <v>71</v>
      </c>
      <c r="C128" s="42">
        <v>757.1</v>
      </c>
      <c r="D128" s="42">
        <v>1449.2</v>
      </c>
      <c r="E128" s="43"/>
      <c r="F128" s="42">
        <v>1687.8</v>
      </c>
      <c r="G128" s="43">
        <f t="shared" si="4"/>
        <v>238.5999999999999</v>
      </c>
      <c r="H128" s="42">
        <f t="shared" si="5"/>
        <v>116.46425614131934</v>
      </c>
      <c r="I128" s="42"/>
      <c r="J128" s="42">
        <v>3707</v>
      </c>
    </row>
    <row r="129" spans="1:10" s="45" customFormat="1" ht="28.5" customHeight="1">
      <c r="A129" s="54" t="s">
        <v>398</v>
      </c>
      <c r="B129" s="55" t="s">
        <v>254</v>
      </c>
      <c r="C129" s="44">
        <f>C130</f>
        <v>22.2</v>
      </c>
      <c r="D129" s="44">
        <f>D130</f>
        <v>64.2</v>
      </c>
      <c r="E129" s="56"/>
      <c r="F129" s="44">
        <f>F130</f>
        <v>53.3</v>
      </c>
      <c r="G129" s="56">
        <f t="shared" si="4"/>
        <v>-10.900000000000006</v>
      </c>
      <c r="H129" s="44">
        <f t="shared" si="5"/>
        <v>83.02180685358255</v>
      </c>
      <c r="I129" s="44"/>
      <c r="J129" s="44">
        <f>J130</f>
        <v>158</v>
      </c>
    </row>
    <row r="130" spans="1:10" ht="55.5" customHeight="1">
      <c r="A130" s="1" t="s">
        <v>194</v>
      </c>
      <c r="B130" s="7" t="s">
        <v>191</v>
      </c>
      <c r="C130" s="42">
        <v>22.2</v>
      </c>
      <c r="D130" s="42">
        <v>64.2</v>
      </c>
      <c r="E130" s="43"/>
      <c r="F130" s="42">
        <v>53.3</v>
      </c>
      <c r="G130" s="43">
        <f t="shared" si="4"/>
        <v>-10.900000000000006</v>
      </c>
      <c r="H130" s="42">
        <f t="shared" si="5"/>
        <v>83.02180685358255</v>
      </c>
      <c r="I130" s="42"/>
      <c r="J130" s="42">
        <v>158</v>
      </c>
    </row>
    <row r="131" spans="1:10" ht="12.75">
      <c r="A131" s="62" t="s">
        <v>399</v>
      </c>
      <c r="B131" s="32" t="s">
        <v>253</v>
      </c>
      <c r="C131" s="33">
        <f>C132</f>
        <v>0</v>
      </c>
      <c r="D131" s="33">
        <f>D132</f>
        <v>0</v>
      </c>
      <c r="E131" s="34">
        <f t="shared" si="6"/>
        <v>0</v>
      </c>
      <c r="F131" s="33">
        <f>F132</f>
        <v>0</v>
      </c>
      <c r="G131" s="34">
        <f t="shared" si="4"/>
        <v>0</v>
      </c>
      <c r="H131" s="33"/>
      <c r="I131" s="33">
        <f>I132</f>
        <v>0</v>
      </c>
      <c r="J131" s="33">
        <f>J132</f>
        <v>13020</v>
      </c>
    </row>
    <row r="132" spans="1:10" ht="30.75" customHeight="1">
      <c r="A132" s="63" t="s">
        <v>400</v>
      </c>
      <c r="B132" s="55" t="s">
        <v>401</v>
      </c>
      <c r="C132" s="44">
        <f>C133</f>
        <v>0</v>
      </c>
      <c r="D132" s="44">
        <f>D133</f>
        <v>0</v>
      </c>
      <c r="E132" s="56">
        <f t="shared" si="6"/>
        <v>0</v>
      </c>
      <c r="F132" s="44">
        <f>F133</f>
        <v>0</v>
      </c>
      <c r="G132" s="56">
        <f t="shared" si="4"/>
        <v>0</v>
      </c>
      <c r="H132" s="44"/>
      <c r="I132" s="44">
        <f>I133</f>
        <v>0</v>
      </c>
      <c r="J132" s="44">
        <f>J133</f>
        <v>13020</v>
      </c>
    </row>
    <row r="133" spans="1:10" ht="39">
      <c r="A133" s="64" t="s">
        <v>60</v>
      </c>
      <c r="B133" s="7" t="s">
        <v>402</v>
      </c>
      <c r="C133" s="42">
        <v>0</v>
      </c>
      <c r="D133" s="42">
        <v>0</v>
      </c>
      <c r="E133" s="43">
        <f t="shared" si="6"/>
        <v>0</v>
      </c>
      <c r="F133" s="42">
        <v>0</v>
      </c>
      <c r="G133" s="43">
        <f t="shared" si="4"/>
        <v>0</v>
      </c>
      <c r="H133" s="42"/>
      <c r="I133" s="42"/>
      <c r="J133" s="42">
        <v>13020</v>
      </c>
    </row>
    <row r="134" spans="1:10" ht="52.5" hidden="1">
      <c r="A134" s="62" t="s">
        <v>403</v>
      </c>
      <c r="B134" s="59" t="s">
        <v>404</v>
      </c>
      <c r="C134" s="42">
        <f>C135</f>
        <v>0</v>
      </c>
      <c r="D134" s="42">
        <f>D135</f>
        <v>0</v>
      </c>
      <c r="E134" s="43">
        <f t="shared" si="6"/>
        <v>0</v>
      </c>
      <c r="F134" s="42">
        <f>F135</f>
        <v>0</v>
      </c>
      <c r="G134" s="43">
        <f t="shared" si="4"/>
        <v>0</v>
      </c>
      <c r="H134" s="42" t="e">
        <f t="shared" si="5"/>
        <v>#DIV/0!</v>
      </c>
      <c r="I134" s="42">
        <f>I135</f>
        <v>0</v>
      </c>
      <c r="J134" s="42">
        <f>J135</f>
        <v>0</v>
      </c>
    </row>
    <row r="135" spans="1:10" ht="52.5" hidden="1">
      <c r="A135" s="2" t="s">
        <v>405</v>
      </c>
      <c r="B135" s="7" t="s">
        <v>406</v>
      </c>
      <c r="C135" s="42">
        <v>0</v>
      </c>
      <c r="D135" s="42">
        <v>0</v>
      </c>
      <c r="E135" s="43">
        <f t="shared" si="6"/>
        <v>0</v>
      </c>
      <c r="F135" s="42">
        <v>0</v>
      </c>
      <c r="G135" s="43">
        <f t="shared" si="4"/>
        <v>0</v>
      </c>
      <c r="H135" s="42" t="e">
        <f t="shared" si="5"/>
        <v>#DIV/0!</v>
      </c>
      <c r="I135" s="42">
        <v>0</v>
      </c>
      <c r="J135" s="42">
        <v>0</v>
      </c>
    </row>
    <row r="136" spans="1:10" ht="52.5">
      <c r="A136" s="31" t="s">
        <v>407</v>
      </c>
      <c r="B136" s="59" t="s">
        <v>242</v>
      </c>
      <c r="C136" s="33">
        <f>C139+C137</f>
        <v>6785.9</v>
      </c>
      <c r="D136" s="33">
        <f>D139+D137</f>
        <v>6785.9</v>
      </c>
      <c r="E136" s="34">
        <f t="shared" si="6"/>
        <v>0</v>
      </c>
      <c r="F136" s="33">
        <f>F139+F137</f>
        <v>5348.7</v>
      </c>
      <c r="G136" s="34">
        <f t="shared" si="4"/>
        <v>-1437.1999999999998</v>
      </c>
      <c r="H136" s="33">
        <f t="shared" si="5"/>
        <v>78.82079016784805</v>
      </c>
      <c r="I136" s="33">
        <f>I139+I137</f>
        <v>0</v>
      </c>
      <c r="J136" s="33">
        <f>J139+J137</f>
        <v>12974</v>
      </c>
    </row>
    <row r="137" spans="1:10" ht="26.25" hidden="1">
      <c r="A137" s="54" t="s">
        <v>408</v>
      </c>
      <c r="B137" s="39" t="s">
        <v>409</v>
      </c>
      <c r="C137" s="44">
        <f>C138</f>
        <v>0</v>
      </c>
      <c r="D137" s="44">
        <f>D138</f>
        <v>0</v>
      </c>
      <c r="E137" s="56">
        <f t="shared" si="6"/>
        <v>0</v>
      </c>
      <c r="F137" s="44">
        <f>F138</f>
        <v>0</v>
      </c>
      <c r="G137" s="56">
        <f t="shared" si="4"/>
        <v>0</v>
      </c>
      <c r="H137" s="44" t="e">
        <f t="shared" si="5"/>
        <v>#DIV/0!</v>
      </c>
      <c r="I137" s="44">
        <f>I138</f>
        <v>0</v>
      </c>
      <c r="J137" s="44">
        <f>J138</f>
        <v>0</v>
      </c>
    </row>
    <row r="138" spans="1:10" ht="26.25" hidden="1">
      <c r="A138" s="1" t="s">
        <v>410</v>
      </c>
      <c r="B138" s="8" t="s">
        <v>411</v>
      </c>
      <c r="C138" s="42">
        <v>0</v>
      </c>
      <c r="D138" s="42">
        <v>0</v>
      </c>
      <c r="E138" s="43">
        <f t="shared" si="6"/>
        <v>0</v>
      </c>
      <c r="F138" s="42">
        <v>0</v>
      </c>
      <c r="G138" s="43">
        <f t="shared" si="4"/>
        <v>0</v>
      </c>
      <c r="H138" s="42" t="e">
        <f t="shared" si="5"/>
        <v>#DIV/0!</v>
      </c>
      <c r="I138" s="42"/>
      <c r="J138" s="42">
        <v>0</v>
      </c>
    </row>
    <row r="139" spans="1:10" ht="52.5">
      <c r="A139" s="65" t="s">
        <v>412</v>
      </c>
      <c r="B139" s="39" t="s">
        <v>241</v>
      </c>
      <c r="C139" s="40">
        <f>C140</f>
        <v>6785.9</v>
      </c>
      <c r="D139" s="40">
        <f>D140</f>
        <v>6785.9</v>
      </c>
      <c r="E139" s="41">
        <f t="shared" si="6"/>
        <v>0</v>
      </c>
      <c r="F139" s="40">
        <f>F140</f>
        <v>5348.7</v>
      </c>
      <c r="G139" s="41">
        <f t="shared" si="4"/>
        <v>-1437.1999999999998</v>
      </c>
      <c r="H139" s="40">
        <f t="shared" si="5"/>
        <v>78.82079016784805</v>
      </c>
      <c r="I139" s="40">
        <f>I140</f>
        <v>0</v>
      </c>
      <c r="J139" s="40">
        <f>J140</f>
        <v>12974</v>
      </c>
    </row>
    <row r="140" spans="1:10" ht="52.5">
      <c r="A140" s="3" t="s">
        <v>61</v>
      </c>
      <c r="B140" s="9" t="s">
        <v>33</v>
      </c>
      <c r="C140" s="46">
        <v>6785.9</v>
      </c>
      <c r="D140" s="46">
        <v>6785.9</v>
      </c>
      <c r="E140" s="47">
        <f t="shared" si="6"/>
        <v>0</v>
      </c>
      <c r="F140" s="46">
        <v>5348.7</v>
      </c>
      <c r="G140" s="47">
        <f t="shared" si="4"/>
        <v>-1437.1999999999998</v>
      </c>
      <c r="H140" s="46">
        <f t="shared" si="5"/>
        <v>78.82079016784805</v>
      </c>
      <c r="I140" s="46"/>
      <c r="J140" s="46">
        <v>12974</v>
      </c>
    </row>
    <row r="141" spans="1:10" ht="12.75">
      <c r="A141" s="31" t="s">
        <v>413</v>
      </c>
      <c r="B141" s="6" t="s">
        <v>240</v>
      </c>
      <c r="C141" s="33">
        <f>C142+C149</f>
        <v>12919.6</v>
      </c>
      <c r="D141" s="33">
        <f>D142+D149</f>
        <v>10979.5</v>
      </c>
      <c r="E141" s="34">
        <f t="shared" si="6"/>
        <v>-1940.1000000000004</v>
      </c>
      <c r="F141" s="33">
        <f>F142+F149</f>
        <v>10706</v>
      </c>
      <c r="G141" s="34">
        <f t="shared" si="4"/>
        <v>-273.5</v>
      </c>
      <c r="H141" s="33">
        <f t="shared" si="5"/>
        <v>97.50899403433671</v>
      </c>
      <c r="I141" s="33">
        <f>I142+I149</f>
        <v>0</v>
      </c>
      <c r="J141" s="33">
        <f>J142+J149</f>
        <v>23472.199999999997</v>
      </c>
    </row>
    <row r="142" spans="1:10" s="51" customFormat="1" ht="12.75">
      <c r="A142" s="66" t="s">
        <v>414</v>
      </c>
      <c r="B142" s="67" t="s">
        <v>284</v>
      </c>
      <c r="C142" s="33">
        <f>C143+C144+C145+C146+C147+C148</f>
        <v>12917.4</v>
      </c>
      <c r="D142" s="33">
        <f>D143+D144+D145+D146+D147+D148</f>
        <v>10977.3</v>
      </c>
      <c r="E142" s="34">
        <f t="shared" si="6"/>
        <v>-1940.1000000000004</v>
      </c>
      <c r="F142" s="33">
        <f>F143+F144+F145+F146+F147+F148</f>
        <v>10706</v>
      </c>
      <c r="G142" s="34">
        <f t="shared" si="4"/>
        <v>-271.2999999999993</v>
      </c>
      <c r="H142" s="33">
        <f t="shared" si="5"/>
        <v>97.52853616098676</v>
      </c>
      <c r="I142" s="33">
        <f>I143+I144+I145+I146+I147+I148</f>
        <v>0</v>
      </c>
      <c r="J142" s="33">
        <f>J143+J144+J145+J146+J147+J148</f>
        <v>23463.6</v>
      </c>
    </row>
    <row r="143" spans="1:10" ht="39">
      <c r="A143" s="3" t="s">
        <v>154</v>
      </c>
      <c r="B143" s="9" t="s">
        <v>173</v>
      </c>
      <c r="C143" s="46">
        <v>639</v>
      </c>
      <c r="D143" s="46">
        <v>314.4</v>
      </c>
      <c r="E143" s="47">
        <f t="shared" si="6"/>
        <v>-324.6</v>
      </c>
      <c r="F143" s="46">
        <v>240.8</v>
      </c>
      <c r="G143" s="47">
        <f t="shared" si="4"/>
        <v>-73.59999999999997</v>
      </c>
      <c r="H143" s="46">
        <f t="shared" si="5"/>
        <v>76.59033078880408</v>
      </c>
      <c r="I143" s="46"/>
      <c r="J143" s="46">
        <v>765</v>
      </c>
    </row>
    <row r="144" spans="1:10" ht="39">
      <c r="A144" s="3" t="s">
        <v>415</v>
      </c>
      <c r="B144" s="9" t="s">
        <v>174</v>
      </c>
      <c r="C144" s="46">
        <v>0</v>
      </c>
      <c r="D144" s="46">
        <v>0</v>
      </c>
      <c r="E144" s="47">
        <f t="shared" si="6"/>
        <v>0</v>
      </c>
      <c r="F144" s="46">
        <v>-39.7</v>
      </c>
      <c r="G144" s="47">
        <f t="shared" si="4"/>
        <v>-39.7</v>
      </c>
      <c r="H144" s="46"/>
      <c r="I144" s="46"/>
      <c r="J144" s="46">
        <v>0</v>
      </c>
    </row>
    <row r="145" spans="1:10" ht="39">
      <c r="A145" s="3" t="s">
        <v>155</v>
      </c>
      <c r="B145" s="9" t="s">
        <v>416</v>
      </c>
      <c r="C145" s="46">
        <v>3543</v>
      </c>
      <c r="D145" s="46">
        <v>5086</v>
      </c>
      <c r="E145" s="47">
        <f t="shared" si="6"/>
        <v>1543</v>
      </c>
      <c r="F145" s="46">
        <v>5085.9</v>
      </c>
      <c r="G145" s="47">
        <f aca="true" t="shared" si="7" ref="G145:G209">F145-D145</f>
        <v>-0.1000000000003638</v>
      </c>
      <c r="H145" s="46">
        <f aca="true" t="shared" si="8" ref="H145:H207">F145/D145*100</f>
        <v>99.9980338183248</v>
      </c>
      <c r="I145" s="46"/>
      <c r="J145" s="46">
        <v>10345</v>
      </c>
    </row>
    <row r="146" spans="1:10" ht="39">
      <c r="A146" s="3" t="s">
        <v>156</v>
      </c>
      <c r="B146" s="9" t="s">
        <v>175</v>
      </c>
      <c r="C146" s="46">
        <v>8731</v>
      </c>
      <c r="D146" s="46">
        <v>5573.9</v>
      </c>
      <c r="E146" s="47">
        <f t="shared" si="6"/>
        <v>-3157.1000000000004</v>
      </c>
      <c r="F146" s="46">
        <v>5416.2</v>
      </c>
      <c r="G146" s="47">
        <f t="shared" si="7"/>
        <v>-157.69999999999982</v>
      </c>
      <c r="H146" s="46">
        <f t="shared" si="8"/>
        <v>97.17074220922515</v>
      </c>
      <c r="I146" s="46"/>
      <c r="J146" s="46">
        <v>12346</v>
      </c>
    </row>
    <row r="147" spans="1:10" ht="12.75" hidden="1">
      <c r="A147" s="3" t="s">
        <v>417</v>
      </c>
      <c r="B147" s="9" t="s">
        <v>418</v>
      </c>
      <c r="C147" s="46"/>
      <c r="D147" s="46"/>
      <c r="E147" s="47">
        <f t="shared" si="6"/>
        <v>0</v>
      </c>
      <c r="F147" s="46"/>
      <c r="G147" s="47">
        <f t="shared" si="7"/>
        <v>0</v>
      </c>
      <c r="H147" s="46" t="e">
        <f t="shared" si="8"/>
        <v>#DIV/0!</v>
      </c>
      <c r="I147" s="46"/>
      <c r="J147" s="46"/>
    </row>
    <row r="148" spans="1:10" ht="57.75" customHeight="1">
      <c r="A148" s="3" t="s">
        <v>157</v>
      </c>
      <c r="B148" s="9" t="s">
        <v>176</v>
      </c>
      <c r="C148" s="46">
        <v>4.4</v>
      </c>
      <c r="D148" s="46">
        <v>3</v>
      </c>
      <c r="E148" s="47">
        <f t="shared" si="6"/>
        <v>-1.4000000000000004</v>
      </c>
      <c r="F148" s="46">
        <v>2.8</v>
      </c>
      <c r="G148" s="47">
        <f t="shared" si="7"/>
        <v>-0.20000000000000018</v>
      </c>
      <c r="H148" s="46">
        <f t="shared" si="8"/>
        <v>93.33333333333333</v>
      </c>
      <c r="I148" s="46"/>
      <c r="J148" s="46">
        <v>7.6</v>
      </c>
    </row>
    <row r="149" spans="1:10" s="51" customFormat="1" ht="12.75">
      <c r="A149" s="31" t="s">
        <v>419</v>
      </c>
      <c r="B149" s="32" t="s">
        <v>239</v>
      </c>
      <c r="C149" s="60">
        <f>C150</f>
        <v>2.2</v>
      </c>
      <c r="D149" s="60">
        <f>D150</f>
        <v>2.2</v>
      </c>
      <c r="E149" s="61">
        <f t="shared" si="6"/>
        <v>0</v>
      </c>
      <c r="F149" s="60">
        <f>F150</f>
        <v>0</v>
      </c>
      <c r="G149" s="61">
        <f t="shared" si="7"/>
        <v>-2.2</v>
      </c>
      <c r="H149" s="60"/>
      <c r="I149" s="33">
        <f>I150</f>
        <v>0</v>
      </c>
      <c r="J149" s="60">
        <f>J150</f>
        <v>8.6</v>
      </c>
    </row>
    <row r="150" spans="1:10" s="45" customFormat="1" ht="26.25">
      <c r="A150" s="1" t="s">
        <v>420</v>
      </c>
      <c r="B150" s="7" t="s">
        <v>42</v>
      </c>
      <c r="C150" s="42">
        <v>2.2</v>
      </c>
      <c r="D150" s="42">
        <v>2.2</v>
      </c>
      <c r="E150" s="43">
        <f t="shared" si="6"/>
        <v>0</v>
      </c>
      <c r="F150" s="42">
        <v>0</v>
      </c>
      <c r="G150" s="43">
        <f t="shared" si="7"/>
        <v>-2.2</v>
      </c>
      <c r="H150" s="42"/>
      <c r="I150" s="42"/>
      <c r="J150" s="42">
        <v>8.6</v>
      </c>
    </row>
    <row r="151" spans="1:10" s="45" customFormat="1" ht="26.25">
      <c r="A151" s="31" t="s">
        <v>421</v>
      </c>
      <c r="B151" s="32" t="s">
        <v>238</v>
      </c>
      <c r="C151" s="33">
        <f>C152+C154</f>
        <v>16430.8</v>
      </c>
      <c r="D151" s="33">
        <f>D152+D154</f>
        <v>25826</v>
      </c>
      <c r="E151" s="34">
        <f t="shared" si="6"/>
        <v>9395.2</v>
      </c>
      <c r="F151" s="33">
        <f>F152+F154</f>
        <v>25695.199999999997</v>
      </c>
      <c r="G151" s="34">
        <f t="shared" si="7"/>
        <v>-130.8000000000029</v>
      </c>
      <c r="H151" s="33">
        <f t="shared" si="8"/>
        <v>99.49353364826143</v>
      </c>
      <c r="I151" s="33">
        <f>I152+I154</f>
        <v>0</v>
      </c>
      <c r="J151" s="33">
        <f>J152+J154</f>
        <v>49002.899999999994</v>
      </c>
    </row>
    <row r="152" spans="1:10" s="51" customFormat="1" ht="12.75">
      <c r="A152" s="58" t="s">
        <v>422</v>
      </c>
      <c r="B152" s="59" t="s">
        <v>423</v>
      </c>
      <c r="C152" s="33">
        <f>C153</f>
        <v>16193.8</v>
      </c>
      <c r="D152" s="33">
        <f>D153</f>
        <v>15993.8</v>
      </c>
      <c r="E152" s="34">
        <f t="shared" si="6"/>
        <v>-200</v>
      </c>
      <c r="F152" s="33">
        <f>F153</f>
        <v>14256.3</v>
      </c>
      <c r="G152" s="34">
        <f t="shared" si="7"/>
        <v>-1737.5</v>
      </c>
      <c r="H152" s="33">
        <f t="shared" si="8"/>
        <v>89.13641536095237</v>
      </c>
      <c r="I152" s="33">
        <f>I153</f>
        <v>0</v>
      </c>
      <c r="J152" s="33">
        <f>J153</f>
        <v>37213.7</v>
      </c>
    </row>
    <row r="153" spans="1:10" ht="26.25">
      <c r="A153" s="1" t="s">
        <v>62</v>
      </c>
      <c r="B153" s="7" t="s">
        <v>43</v>
      </c>
      <c r="C153" s="42">
        <v>16193.8</v>
      </c>
      <c r="D153" s="42">
        <v>15993.8</v>
      </c>
      <c r="E153" s="43">
        <f t="shared" si="6"/>
        <v>-200</v>
      </c>
      <c r="F153" s="42">
        <v>14256.3</v>
      </c>
      <c r="G153" s="43">
        <f t="shared" si="7"/>
        <v>-1737.5</v>
      </c>
      <c r="H153" s="42">
        <f t="shared" si="8"/>
        <v>89.13641536095237</v>
      </c>
      <c r="I153" s="42"/>
      <c r="J153" s="42">
        <v>37213.7</v>
      </c>
    </row>
    <row r="154" spans="1:10" s="51" customFormat="1" ht="12.75">
      <c r="A154" s="58" t="s">
        <v>424</v>
      </c>
      <c r="B154" s="59" t="s">
        <v>237</v>
      </c>
      <c r="C154" s="33">
        <f>C155+C157</f>
        <v>237</v>
      </c>
      <c r="D154" s="33">
        <f>D155+D157</f>
        <v>9832.199999999999</v>
      </c>
      <c r="E154" s="34">
        <f t="shared" si="6"/>
        <v>9595.199999999999</v>
      </c>
      <c r="F154" s="33">
        <f>F155+F157</f>
        <v>11438.9</v>
      </c>
      <c r="G154" s="34">
        <f t="shared" si="7"/>
        <v>1606.7000000000007</v>
      </c>
      <c r="H154" s="33">
        <f t="shared" si="8"/>
        <v>116.34120542706619</v>
      </c>
      <c r="I154" s="33">
        <f>I155+I157</f>
        <v>0</v>
      </c>
      <c r="J154" s="33">
        <f>J155+J157</f>
        <v>11789.199999999999</v>
      </c>
    </row>
    <row r="155" spans="1:10" s="45" customFormat="1" ht="26.25">
      <c r="A155" s="54" t="s">
        <v>425</v>
      </c>
      <c r="B155" s="55" t="s">
        <v>426</v>
      </c>
      <c r="C155" s="44">
        <f>C156</f>
        <v>237</v>
      </c>
      <c r="D155" s="44">
        <f>D156</f>
        <v>273.3</v>
      </c>
      <c r="E155" s="56">
        <f t="shared" si="6"/>
        <v>36.30000000000001</v>
      </c>
      <c r="F155" s="44">
        <f>F156</f>
        <v>201.9</v>
      </c>
      <c r="G155" s="56">
        <f t="shared" si="7"/>
        <v>-71.4</v>
      </c>
      <c r="H155" s="44">
        <f t="shared" si="8"/>
        <v>73.8748627881449</v>
      </c>
      <c r="I155" s="44">
        <f>I156</f>
        <v>0</v>
      </c>
      <c r="J155" s="44">
        <f>J156</f>
        <v>528.4</v>
      </c>
    </row>
    <row r="156" spans="1:10" ht="26.25">
      <c r="A156" s="1" t="s">
        <v>39</v>
      </c>
      <c r="B156" s="7" t="s">
        <v>427</v>
      </c>
      <c r="C156" s="42">
        <v>237</v>
      </c>
      <c r="D156" s="42">
        <v>273.3</v>
      </c>
      <c r="E156" s="43">
        <f t="shared" si="6"/>
        <v>36.30000000000001</v>
      </c>
      <c r="F156" s="42">
        <v>201.9</v>
      </c>
      <c r="G156" s="43">
        <f t="shared" si="7"/>
        <v>-71.4</v>
      </c>
      <c r="H156" s="42">
        <f t="shared" si="8"/>
        <v>73.8748627881449</v>
      </c>
      <c r="I156" s="42"/>
      <c r="J156" s="42">
        <v>528.4</v>
      </c>
    </row>
    <row r="157" spans="1:10" s="45" customFormat="1" ht="12.75">
      <c r="A157" s="54" t="s">
        <v>428</v>
      </c>
      <c r="B157" s="55" t="s">
        <v>248</v>
      </c>
      <c r="C157" s="44">
        <f>C158</f>
        <v>0</v>
      </c>
      <c r="D157" s="44">
        <f>D158</f>
        <v>9558.9</v>
      </c>
      <c r="E157" s="56">
        <f t="shared" si="6"/>
        <v>9558.9</v>
      </c>
      <c r="F157" s="44">
        <f>F158</f>
        <v>11237</v>
      </c>
      <c r="G157" s="56">
        <f t="shared" si="7"/>
        <v>1678.1000000000004</v>
      </c>
      <c r="H157" s="44">
        <f t="shared" si="8"/>
        <v>117.55536724936971</v>
      </c>
      <c r="I157" s="44">
        <f>I158</f>
        <v>0</v>
      </c>
      <c r="J157" s="44">
        <f>J158</f>
        <v>11260.8</v>
      </c>
    </row>
    <row r="158" spans="1:10" ht="12.75">
      <c r="A158" s="1" t="s">
        <v>63</v>
      </c>
      <c r="B158" s="7" t="s">
        <v>44</v>
      </c>
      <c r="C158" s="42">
        <v>0</v>
      </c>
      <c r="D158" s="42">
        <v>9558.9</v>
      </c>
      <c r="E158" s="43">
        <f t="shared" si="6"/>
        <v>9558.9</v>
      </c>
      <c r="F158" s="42">
        <v>11237</v>
      </c>
      <c r="G158" s="43">
        <f t="shared" si="7"/>
        <v>1678.1000000000004</v>
      </c>
      <c r="H158" s="42">
        <f t="shared" si="8"/>
        <v>117.55536724936971</v>
      </c>
      <c r="I158" s="42"/>
      <c r="J158" s="42">
        <v>11260.8</v>
      </c>
    </row>
    <row r="159" spans="1:10" ht="21" customHeight="1">
      <c r="A159" s="31" t="s">
        <v>429</v>
      </c>
      <c r="B159" s="6" t="s">
        <v>252</v>
      </c>
      <c r="C159" s="33">
        <f>C160+C162+C171</f>
        <v>15393.6</v>
      </c>
      <c r="D159" s="33">
        <f>D160+D162+D171+D176</f>
        <v>24872.000000000004</v>
      </c>
      <c r="E159" s="34">
        <f t="shared" si="6"/>
        <v>9478.400000000003</v>
      </c>
      <c r="F159" s="33">
        <f>F160+F162+F171+F176</f>
        <v>25953.699999999997</v>
      </c>
      <c r="G159" s="34">
        <f t="shared" si="7"/>
        <v>1081.6999999999935</v>
      </c>
      <c r="H159" s="33">
        <f t="shared" si="8"/>
        <v>104.34906722418782</v>
      </c>
      <c r="I159" s="33">
        <f>I160+I162+I171</f>
        <v>0</v>
      </c>
      <c r="J159" s="33">
        <f>J160+J162+J171+J176</f>
        <v>43793.3</v>
      </c>
    </row>
    <row r="160" spans="1:10" s="51" customFormat="1" ht="12.75" hidden="1">
      <c r="A160" s="36" t="s">
        <v>430</v>
      </c>
      <c r="B160" s="6" t="s">
        <v>431</v>
      </c>
      <c r="C160" s="33">
        <f>C161</f>
        <v>0</v>
      </c>
      <c r="D160" s="33">
        <f>D161</f>
        <v>0</v>
      </c>
      <c r="E160" s="34">
        <f t="shared" si="6"/>
        <v>0</v>
      </c>
      <c r="F160" s="33">
        <f>F161</f>
        <v>0</v>
      </c>
      <c r="G160" s="34">
        <f t="shared" si="7"/>
        <v>0</v>
      </c>
      <c r="H160" s="33"/>
      <c r="I160" s="33">
        <f>I161</f>
        <v>0</v>
      </c>
      <c r="J160" s="33">
        <f>J161</f>
        <v>0</v>
      </c>
    </row>
    <row r="161" spans="1:10" ht="12.75" hidden="1">
      <c r="A161" s="2" t="s">
        <v>64</v>
      </c>
      <c r="B161" s="10" t="s">
        <v>432</v>
      </c>
      <c r="C161" s="42">
        <v>0</v>
      </c>
      <c r="D161" s="42">
        <v>0</v>
      </c>
      <c r="E161" s="43">
        <f t="shared" si="6"/>
        <v>0</v>
      </c>
      <c r="F161" s="42">
        <v>0</v>
      </c>
      <c r="G161" s="43">
        <f t="shared" si="7"/>
        <v>0</v>
      </c>
      <c r="H161" s="42">
        <v>0</v>
      </c>
      <c r="I161" s="42"/>
      <c r="J161" s="42">
        <v>0</v>
      </c>
    </row>
    <row r="162" spans="1:10" s="51" customFormat="1" ht="52.5">
      <c r="A162" s="36" t="s">
        <v>433</v>
      </c>
      <c r="B162" s="6" t="s">
        <v>251</v>
      </c>
      <c r="C162" s="33">
        <f>C163+C169</f>
        <v>13581</v>
      </c>
      <c r="D162" s="33">
        <f>D163+D169</f>
        <v>20469.600000000002</v>
      </c>
      <c r="E162" s="34">
        <f t="shared" si="6"/>
        <v>6888.600000000002</v>
      </c>
      <c r="F162" s="33">
        <f>F163+F169</f>
        <v>21868.3</v>
      </c>
      <c r="G162" s="34">
        <f t="shared" si="7"/>
        <v>1398.699999999997</v>
      </c>
      <c r="H162" s="33">
        <f t="shared" si="8"/>
        <v>106.8330597569078</v>
      </c>
      <c r="I162" s="33">
        <f>I163+I169</f>
        <v>0</v>
      </c>
      <c r="J162" s="33">
        <f>J163+J169</f>
        <v>35647.8</v>
      </c>
    </row>
    <row r="163" spans="1:10" s="45" customFormat="1" ht="57" customHeight="1">
      <c r="A163" s="68" t="s">
        <v>434</v>
      </c>
      <c r="B163" s="69" t="s">
        <v>435</v>
      </c>
      <c r="C163" s="44">
        <f>C165</f>
        <v>13581</v>
      </c>
      <c r="D163" s="44">
        <f>D165</f>
        <v>20434.9</v>
      </c>
      <c r="E163" s="56">
        <f>E166+E165+E167+E168</f>
        <v>13707.799999999997</v>
      </c>
      <c r="F163" s="44">
        <f>F165+F164</f>
        <v>21808</v>
      </c>
      <c r="G163" s="56">
        <f t="shared" si="7"/>
        <v>1373.0999999999985</v>
      </c>
      <c r="H163" s="44">
        <f t="shared" si="8"/>
        <v>106.71938693118146</v>
      </c>
      <c r="I163" s="44">
        <f>I166+I165</f>
        <v>0</v>
      </c>
      <c r="J163" s="44">
        <f>J165+J164</f>
        <v>35587.5</v>
      </c>
    </row>
    <row r="164" spans="1:10" s="45" customFormat="1" ht="55.5" customHeight="1">
      <c r="A164" s="2" t="s">
        <v>625</v>
      </c>
      <c r="B164" s="10" t="s">
        <v>622</v>
      </c>
      <c r="C164" s="44">
        <v>0</v>
      </c>
      <c r="D164" s="44">
        <v>0</v>
      </c>
      <c r="E164" s="56"/>
      <c r="F164" s="44">
        <v>1.2</v>
      </c>
      <c r="G164" s="56"/>
      <c r="H164" s="44"/>
      <c r="I164" s="44"/>
      <c r="J164" s="44">
        <v>1.2</v>
      </c>
    </row>
    <row r="165" spans="1:10" ht="58.5" customHeight="1">
      <c r="A165" s="2" t="s">
        <v>436</v>
      </c>
      <c r="B165" s="10" t="s">
        <v>250</v>
      </c>
      <c r="C165" s="42">
        <f>C166+C167+C168</f>
        <v>13581</v>
      </c>
      <c r="D165" s="42">
        <f>D166+D167+D168</f>
        <v>20434.9</v>
      </c>
      <c r="E165" s="42">
        <f>E166+E167+E168</f>
        <v>6853.9</v>
      </c>
      <c r="F165" s="42">
        <f>F166+F167+F168</f>
        <v>21806.8</v>
      </c>
      <c r="G165" s="43">
        <f t="shared" si="7"/>
        <v>1371.8999999999978</v>
      </c>
      <c r="H165" s="44">
        <f t="shared" si="8"/>
        <v>106.71351462449043</v>
      </c>
      <c r="I165" s="42"/>
      <c r="J165" s="42">
        <v>35586.3</v>
      </c>
    </row>
    <row r="166" spans="1:10" ht="78.75">
      <c r="A166" s="2" t="s">
        <v>161</v>
      </c>
      <c r="B166" s="10" t="s">
        <v>158</v>
      </c>
      <c r="C166" s="42">
        <v>0</v>
      </c>
      <c r="D166" s="42">
        <v>3571.2</v>
      </c>
      <c r="E166" s="43">
        <f t="shared" si="6"/>
        <v>3571.2</v>
      </c>
      <c r="F166" s="42">
        <v>7552.9</v>
      </c>
      <c r="G166" s="43">
        <f t="shared" si="7"/>
        <v>3981.7</v>
      </c>
      <c r="H166" s="42">
        <f t="shared" si="8"/>
        <v>211.49473566308242</v>
      </c>
      <c r="I166" s="42"/>
      <c r="J166" s="42">
        <v>6591.5</v>
      </c>
    </row>
    <row r="167" spans="1:10" ht="78.75">
      <c r="A167" s="2" t="s">
        <v>162</v>
      </c>
      <c r="B167" s="10" t="s">
        <v>159</v>
      </c>
      <c r="C167" s="42">
        <v>0</v>
      </c>
      <c r="D167" s="42">
        <v>633.8</v>
      </c>
      <c r="E167" s="43">
        <f t="shared" si="6"/>
        <v>633.8</v>
      </c>
      <c r="F167" s="42">
        <v>631.4</v>
      </c>
      <c r="G167" s="43">
        <f t="shared" si="7"/>
        <v>-2.3999999999999773</v>
      </c>
      <c r="H167" s="42">
        <f t="shared" si="8"/>
        <v>99.6213316503629</v>
      </c>
      <c r="I167" s="42"/>
      <c r="J167" s="42">
        <v>1186.6</v>
      </c>
    </row>
    <row r="168" spans="1:10" ht="78.75">
      <c r="A168" s="2" t="s">
        <v>163</v>
      </c>
      <c r="B168" s="10" t="s">
        <v>160</v>
      </c>
      <c r="C168" s="42">
        <v>13581</v>
      </c>
      <c r="D168" s="42">
        <v>16229.9</v>
      </c>
      <c r="E168" s="43">
        <f t="shared" si="6"/>
        <v>2648.8999999999996</v>
      </c>
      <c r="F168" s="42">
        <v>13622.5</v>
      </c>
      <c r="G168" s="43">
        <f t="shared" si="7"/>
        <v>-2607.3999999999996</v>
      </c>
      <c r="H168" s="42">
        <f t="shared" si="8"/>
        <v>83.93458986192151</v>
      </c>
      <c r="I168" s="42"/>
      <c r="J168" s="42">
        <v>22822.1</v>
      </c>
    </row>
    <row r="169" spans="1:10" s="45" customFormat="1" ht="57.75" customHeight="1">
      <c r="A169" s="68" t="s">
        <v>437</v>
      </c>
      <c r="B169" s="69" t="s">
        <v>438</v>
      </c>
      <c r="C169" s="44">
        <f>C170</f>
        <v>0</v>
      </c>
      <c r="D169" s="44">
        <f>D170</f>
        <v>34.7</v>
      </c>
      <c r="E169" s="56">
        <f t="shared" si="6"/>
        <v>34.7</v>
      </c>
      <c r="F169" s="44">
        <f>F170</f>
        <v>60.3</v>
      </c>
      <c r="G169" s="56">
        <f t="shared" si="7"/>
        <v>25.599999999999994</v>
      </c>
      <c r="H169" s="40">
        <f t="shared" si="8"/>
        <v>173.77521613832852</v>
      </c>
      <c r="I169" s="44">
        <f>I170</f>
        <v>0</v>
      </c>
      <c r="J169" s="44">
        <f>J170</f>
        <v>60.3</v>
      </c>
    </row>
    <row r="170" spans="1:10" ht="52.5">
      <c r="A170" s="2" t="s">
        <v>65</v>
      </c>
      <c r="B170" s="10" t="s">
        <v>439</v>
      </c>
      <c r="C170" s="42">
        <v>0</v>
      </c>
      <c r="D170" s="42">
        <v>34.7</v>
      </c>
      <c r="E170" s="43">
        <f t="shared" si="6"/>
        <v>34.7</v>
      </c>
      <c r="F170" s="42">
        <v>60.3</v>
      </c>
      <c r="G170" s="43">
        <f t="shared" si="7"/>
        <v>25.599999999999994</v>
      </c>
      <c r="H170" s="42">
        <f t="shared" si="8"/>
        <v>173.77521613832852</v>
      </c>
      <c r="I170" s="42"/>
      <c r="J170" s="42">
        <v>60.3</v>
      </c>
    </row>
    <row r="171" spans="1:10" s="51" customFormat="1" ht="26.25">
      <c r="A171" s="15" t="s">
        <v>440</v>
      </c>
      <c r="B171" s="12" t="s">
        <v>441</v>
      </c>
      <c r="C171" s="60">
        <f>C172</f>
        <v>1812.6</v>
      </c>
      <c r="D171" s="60">
        <f>D172</f>
        <v>4197.7</v>
      </c>
      <c r="E171" s="61">
        <f t="shared" si="6"/>
        <v>2385.1</v>
      </c>
      <c r="F171" s="60">
        <f>F172+F174</f>
        <v>3765.8</v>
      </c>
      <c r="G171" s="61">
        <f t="shared" si="7"/>
        <v>-431.89999999999964</v>
      </c>
      <c r="H171" s="60">
        <f t="shared" si="8"/>
        <v>89.71103223193654</v>
      </c>
      <c r="I171" s="60">
        <f>I172</f>
        <v>0</v>
      </c>
      <c r="J171" s="60">
        <f>J172+J174</f>
        <v>7825.9</v>
      </c>
    </row>
    <row r="172" spans="1:10" s="45" customFormat="1" ht="26.25">
      <c r="A172" s="65" t="s">
        <v>442</v>
      </c>
      <c r="B172" s="70" t="s">
        <v>249</v>
      </c>
      <c r="C172" s="44">
        <f>C173</f>
        <v>1812.6</v>
      </c>
      <c r="D172" s="44">
        <f>D173</f>
        <v>4197.7</v>
      </c>
      <c r="E172" s="56">
        <f t="shared" si="6"/>
        <v>2385.1</v>
      </c>
      <c r="F172" s="44">
        <f>F173</f>
        <v>3765.4</v>
      </c>
      <c r="G172" s="56">
        <f t="shared" si="7"/>
        <v>-432.2999999999997</v>
      </c>
      <c r="H172" s="44">
        <f t="shared" si="8"/>
        <v>89.7015032041356</v>
      </c>
      <c r="I172" s="44">
        <f>I173</f>
        <v>0</v>
      </c>
      <c r="J172" s="44">
        <f>J173</f>
        <v>7825.5</v>
      </c>
    </row>
    <row r="173" spans="1:10" ht="26.25">
      <c r="A173" s="4" t="s">
        <v>66</v>
      </c>
      <c r="B173" s="10" t="s">
        <v>45</v>
      </c>
      <c r="C173" s="42">
        <v>1812.6</v>
      </c>
      <c r="D173" s="42">
        <v>4197.7</v>
      </c>
      <c r="E173" s="43">
        <f t="shared" si="6"/>
        <v>2385.1</v>
      </c>
      <c r="F173" s="42">
        <v>3765.4</v>
      </c>
      <c r="G173" s="43">
        <f t="shared" si="7"/>
        <v>-432.2999999999997</v>
      </c>
      <c r="H173" s="42">
        <f t="shared" si="8"/>
        <v>89.7015032041356</v>
      </c>
      <c r="I173" s="42"/>
      <c r="J173" s="42">
        <v>7825.5</v>
      </c>
    </row>
    <row r="174" spans="1:10" ht="33.75" customHeight="1">
      <c r="A174" s="4" t="s">
        <v>443</v>
      </c>
      <c r="B174" s="11" t="s">
        <v>444</v>
      </c>
      <c r="C174" s="42">
        <v>0</v>
      </c>
      <c r="D174" s="42">
        <v>0</v>
      </c>
      <c r="E174" s="43"/>
      <c r="F174" s="42">
        <f>F175</f>
        <v>0.4</v>
      </c>
      <c r="G174" s="43">
        <f t="shared" si="7"/>
        <v>0.4</v>
      </c>
      <c r="H174" s="42"/>
      <c r="I174" s="42"/>
      <c r="J174" s="42">
        <f>J175</f>
        <v>0.4</v>
      </c>
    </row>
    <row r="175" spans="1:10" ht="39">
      <c r="A175" s="4" t="s">
        <v>195</v>
      </c>
      <c r="B175" s="10" t="s">
        <v>190</v>
      </c>
      <c r="C175" s="42">
        <v>0</v>
      </c>
      <c r="D175" s="42">
        <v>0</v>
      </c>
      <c r="E175" s="43"/>
      <c r="F175" s="42">
        <v>0.4</v>
      </c>
      <c r="G175" s="43">
        <f t="shared" si="7"/>
        <v>0.4</v>
      </c>
      <c r="H175" s="42"/>
      <c r="I175" s="42"/>
      <c r="J175" s="42">
        <v>0.4</v>
      </c>
    </row>
    <row r="176" spans="1:10" ht="52.5">
      <c r="A176" s="15" t="s">
        <v>445</v>
      </c>
      <c r="B176" s="12" t="s">
        <v>446</v>
      </c>
      <c r="C176" s="60">
        <f>C177</f>
        <v>0</v>
      </c>
      <c r="D176" s="60">
        <f>D177</f>
        <v>204.7</v>
      </c>
      <c r="E176" s="61"/>
      <c r="F176" s="60">
        <f>F177</f>
        <v>319.6</v>
      </c>
      <c r="G176" s="61">
        <f t="shared" si="7"/>
        <v>114.90000000000003</v>
      </c>
      <c r="H176" s="42">
        <f t="shared" si="8"/>
        <v>156.13092330239377</v>
      </c>
      <c r="I176" s="42"/>
      <c r="J176" s="60">
        <f>J177</f>
        <v>319.6</v>
      </c>
    </row>
    <row r="177" spans="1:10" s="45" customFormat="1" ht="45" customHeight="1">
      <c r="A177" s="65" t="s">
        <v>447</v>
      </c>
      <c r="B177" s="69" t="s">
        <v>448</v>
      </c>
      <c r="C177" s="44">
        <v>0</v>
      </c>
      <c r="D177" s="44">
        <f>D178</f>
        <v>204.7</v>
      </c>
      <c r="E177" s="56"/>
      <c r="F177" s="44">
        <f>F178</f>
        <v>319.6</v>
      </c>
      <c r="G177" s="56">
        <f t="shared" si="7"/>
        <v>114.90000000000003</v>
      </c>
      <c r="H177" s="42">
        <f t="shared" si="8"/>
        <v>156.13092330239377</v>
      </c>
      <c r="I177" s="44"/>
      <c r="J177" s="44">
        <f>J178</f>
        <v>319.6</v>
      </c>
    </row>
    <row r="178" spans="1:10" ht="56.25" customHeight="1">
      <c r="A178" s="4" t="s">
        <v>196</v>
      </c>
      <c r="B178" s="10" t="s">
        <v>189</v>
      </c>
      <c r="C178" s="42">
        <v>0</v>
      </c>
      <c r="D178" s="42">
        <v>204.7</v>
      </c>
      <c r="E178" s="43"/>
      <c r="F178" s="42">
        <v>319.6</v>
      </c>
      <c r="G178" s="43">
        <f t="shared" si="7"/>
        <v>114.90000000000003</v>
      </c>
      <c r="H178" s="42">
        <f t="shared" si="8"/>
        <v>156.13092330239377</v>
      </c>
      <c r="I178" s="42"/>
      <c r="J178" s="42">
        <v>319.6</v>
      </c>
    </row>
    <row r="179" spans="1:10" ht="12.75">
      <c r="A179" s="31" t="s">
        <v>449</v>
      </c>
      <c r="B179" s="6" t="s">
        <v>230</v>
      </c>
      <c r="C179" s="33">
        <f>C180</f>
        <v>6093.6</v>
      </c>
      <c r="D179" s="33">
        <f>D180</f>
        <v>6093.6</v>
      </c>
      <c r="E179" s="34">
        <f t="shared" si="6"/>
        <v>0</v>
      </c>
      <c r="F179" s="33">
        <f>F180</f>
        <v>1072.4</v>
      </c>
      <c r="G179" s="34">
        <f t="shared" si="7"/>
        <v>-5021.200000000001</v>
      </c>
      <c r="H179" s="33">
        <f t="shared" si="8"/>
        <v>17.598792175397136</v>
      </c>
      <c r="I179" s="33">
        <f>I180</f>
        <v>0</v>
      </c>
      <c r="J179" s="33">
        <f>J180</f>
        <v>22295.4</v>
      </c>
    </row>
    <row r="180" spans="1:10" s="51" customFormat="1" ht="26.25">
      <c r="A180" s="36" t="s">
        <v>450</v>
      </c>
      <c r="B180" s="6" t="s">
        <v>229</v>
      </c>
      <c r="C180" s="33">
        <f>C181</f>
        <v>6093.6</v>
      </c>
      <c r="D180" s="33">
        <f>D181</f>
        <v>6093.6</v>
      </c>
      <c r="E180" s="34">
        <f t="shared" si="6"/>
        <v>0</v>
      </c>
      <c r="F180" s="33">
        <f>F181</f>
        <v>1072.4</v>
      </c>
      <c r="G180" s="34">
        <f t="shared" si="7"/>
        <v>-5021.200000000001</v>
      </c>
      <c r="H180" s="33">
        <f t="shared" si="8"/>
        <v>17.598792175397136</v>
      </c>
      <c r="I180" s="33">
        <f>I181</f>
        <v>0</v>
      </c>
      <c r="J180" s="33">
        <f>J181</f>
        <v>22295.4</v>
      </c>
    </row>
    <row r="181" spans="1:10" ht="26.25">
      <c r="A181" s="2" t="s">
        <v>67</v>
      </c>
      <c r="B181" s="13" t="s">
        <v>46</v>
      </c>
      <c r="C181" s="42">
        <v>6093.6</v>
      </c>
      <c r="D181" s="42">
        <v>6093.6</v>
      </c>
      <c r="E181" s="43">
        <f t="shared" si="6"/>
        <v>0</v>
      </c>
      <c r="F181" s="42">
        <v>1072.4</v>
      </c>
      <c r="G181" s="43">
        <f t="shared" si="7"/>
        <v>-5021.200000000001</v>
      </c>
      <c r="H181" s="42">
        <f t="shared" si="8"/>
        <v>17.598792175397136</v>
      </c>
      <c r="I181" s="42"/>
      <c r="J181" s="42">
        <v>22295.4</v>
      </c>
    </row>
    <row r="182" spans="1:10" ht="12.75">
      <c r="A182" s="31" t="s">
        <v>451</v>
      </c>
      <c r="B182" s="6" t="s">
        <v>228</v>
      </c>
      <c r="C182" s="33">
        <f>C183+C186+C187+C192+C195+C205+C206+C207+C227+C211+C219+C222+C190+C223+C225+C217+C214</f>
        <v>4292.5</v>
      </c>
      <c r="D182" s="33">
        <f>D183+D186+D187+D192+D195+D205+D206+D207+D227+D211+D219+D222+D190+D223+D225+D217+D214</f>
        <v>5146.900000000001</v>
      </c>
      <c r="E182" s="34">
        <f t="shared" si="6"/>
        <v>854.4000000000005</v>
      </c>
      <c r="F182" s="33">
        <f>F183+F186+F187+F192+F195+F205+F206+F207+F227+F211+F219+F222+F190+F223+F225+F214+F217</f>
        <v>10020.699999999999</v>
      </c>
      <c r="G182" s="34">
        <f t="shared" si="7"/>
        <v>4873.799999999998</v>
      </c>
      <c r="H182" s="33">
        <f t="shared" si="8"/>
        <v>194.6938934115681</v>
      </c>
      <c r="I182" s="33">
        <f>I183+I186+I187+I192+I195+I205+I206+I207+I227+I211+I219+I222+I190+I223+I225</f>
        <v>0</v>
      </c>
      <c r="J182" s="33">
        <f>J183+J186+J187+J192+J195+J205+J206+J207+J227+J211+J219+J222+J190+J223+J225+J217+J214</f>
        <v>13282.7</v>
      </c>
    </row>
    <row r="183" spans="1:10" s="51" customFormat="1" ht="26.25">
      <c r="A183" s="58" t="s">
        <v>452</v>
      </c>
      <c r="B183" s="12" t="s">
        <v>266</v>
      </c>
      <c r="C183" s="60">
        <f>C184+C185</f>
        <v>203</v>
      </c>
      <c r="D183" s="60">
        <f>D184+D185</f>
        <v>203</v>
      </c>
      <c r="E183" s="61">
        <f t="shared" si="6"/>
        <v>0</v>
      </c>
      <c r="F183" s="60">
        <f>F184+F185</f>
        <v>228.8</v>
      </c>
      <c r="G183" s="61">
        <f t="shared" si="7"/>
        <v>25.80000000000001</v>
      </c>
      <c r="H183" s="60">
        <f t="shared" si="8"/>
        <v>112.70935960591133</v>
      </c>
      <c r="I183" s="60">
        <f>I184+I185</f>
        <v>0</v>
      </c>
      <c r="J183" s="60">
        <f>J184+J185</f>
        <v>474.8</v>
      </c>
    </row>
    <row r="184" spans="1:10" ht="71.25" customHeight="1">
      <c r="A184" s="5" t="s">
        <v>164</v>
      </c>
      <c r="B184" s="10" t="s">
        <v>289</v>
      </c>
      <c r="C184" s="46">
        <v>185</v>
      </c>
      <c r="D184" s="46">
        <v>185</v>
      </c>
      <c r="E184" s="47">
        <f t="shared" si="6"/>
        <v>0</v>
      </c>
      <c r="F184" s="46">
        <v>189</v>
      </c>
      <c r="G184" s="47">
        <f t="shared" si="7"/>
        <v>4</v>
      </c>
      <c r="H184" s="46">
        <f t="shared" si="8"/>
        <v>102.16216216216216</v>
      </c>
      <c r="I184" s="46"/>
      <c r="J184" s="46">
        <v>435</v>
      </c>
    </row>
    <row r="185" spans="1:10" ht="66">
      <c r="A185" s="5" t="s">
        <v>453</v>
      </c>
      <c r="B185" s="10" t="s">
        <v>454</v>
      </c>
      <c r="C185" s="46">
        <v>18</v>
      </c>
      <c r="D185" s="46">
        <v>18</v>
      </c>
      <c r="E185" s="47">
        <f t="shared" si="6"/>
        <v>0</v>
      </c>
      <c r="F185" s="46">
        <v>39.8</v>
      </c>
      <c r="G185" s="47">
        <f t="shared" si="7"/>
        <v>21.799999999999997</v>
      </c>
      <c r="H185" s="46">
        <f t="shared" si="8"/>
        <v>221.1111111111111</v>
      </c>
      <c r="I185" s="46"/>
      <c r="J185" s="46">
        <v>39.8</v>
      </c>
    </row>
    <row r="186" spans="1:10" s="51" customFormat="1" ht="66">
      <c r="A186" s="58" t="s">
        <v>165</v>
      </c>
      <c r="B186" s="12" t="s">
        <v>455</v>
      </c>
      <c r="C186" s="60">
        <v>210</v>
      </c>
      <c r="D186" s="60">
        <v>210</v>
      </c>
      <c r="E186" s="61">
        <f t="shared" si="6"/>
        <v>0</v>
      </c>
      <c r="F186" s="60">
        <v>25.1</v>
      </c>
      <c r="G186" s="61">
        <f t="shared" si="7"/>
        <v>-184.9</v>
      </c>
      <c r="H186" s="60">
        <f t="shared" si="8"/>
        <v>11.952380952380953</v>
      </c>
      <c r="I186" s="60"/>
      <c r="J186" s="60">
        <v>210</v>
      </c>
    </row>
    <row r="187" spans="1:10" s="51" customFormat="1" ht="39">
      <c r="A187" s="58" t="s">
        <v>456</v>
      </c>
      <c r="B187" s="12" t="s">
        <v>265</v>
      </c>
      <c r="C187" s="60">
        <f>C189+C188</f>
        <v>169.5</v>
      </c>
      <c r="D187" s="60">
        <f>D189+D188</f>
        <v>169.5</v>
      </c>
      <c r="E187" s="61">
        <f>E189+E188</f>
        <v>0</v>
      </c>
      <c r="F187" s="60">
        <f>F189+F188</f>
        <v>92.5</v>
      </c>
      <c r="G187" s="61">
        <f t="shared" si="7"/>
        <v>-77</v>
      </c>
      <c r="H187" s="60">
        <f t="shared" si="8"/>
        <v>54.572271386430685</v>
      </c>
      <c r="I187" s="60">
        <f>I189+I188</f>
        <v>0</v>
      </c>
      <c r="J187" s="60">
        <f>J189+J188</f>
        <v>412</v>
      </c>
    </row>
    <row r="188" spans="1:10" s="48" customFormat="1" ht="66">
      <c r="A188" s="5" t="s">
        <v>166</v>
      </c>
      <c r="B188" s="11" t="s">
        <v>178</v>
      </c>
      <c r="C188" s="46">
        <v>169.5</v>
      </c>
      <c r="D188" s="46">
        <v>169.5</v>
      </c>
      <c r="E188" s="47"/>
      <c r="F188" s="46">
        <v>92.5</v>
      </c>
      <c r="G188" s="47">
        <f t="shared" si="7"/>
        <v>-77</v>
      </c>
      <c r="H188" s="46">
        <f t="shared" si="8"/>
        <v>54.572271386430685</v>
      </c>
      <c r="I188" s="46"/>
      <c r="J188" s="46">
        <v>412</v>
      </c>
    </row>
    <row r="189" spans="1:10" s="48" customFormat="1" ht="52.5" hidden="1">
      <c r="A189" s="5" t="s">
        <v>457</v>
      </c>
      <c r="B189" s="11" t="s">
        <v>458</v>
      </c>
      <c r="C189" s="46">
        <v>0</v>
      </c>
      <c r="D189" s="46">
        <v>0</v>
      </c>
      <c r="E189" s="47">
        <f t="shared" si="6"/>
        <v>0</v>
      </c>
      <c r="F189" s="46">
        <v>0</v>
      </c>
      <c r="G189" s="47">
        <f t="shared" si="7"/>
        <v>0</v>
      </c>
      <c r="H189" s="46" t="e">
        <f t="shared" si="8"/>
        <v>#DIV/0!</v>
      </c>
      <c r="I189" s="46"/>
      <c r="J189" s="46">
        <v>0</v>
      </c>
    </row>
    <row r="190" spans="1:10" s="51" customFormat="1" ht="26.25" hidden="1">
      <c r="A190" s="58" t="s">
        <v>459</v>
      </c>
      <c r="B190" s="12" t="s">
        <v>460</v>
      </c>
      <c r="C190" s="60">
        <f>C191</f>
        <v>0</v>
      </c>
      <c r="D190" s="60">
        <f>D191</f>
        <v>0</v>
      </c>
      <c r="E190" s="61">
        <f t="shared" si="6"/>
        <v>0</v>
      </c>
      <c r="F190" s="60">
        <f>F191</f>
        <v>0</v>
      </c>
      <c r="G190" s="61">
        <f t="shared" si="7"/>
        <v>0</v>
      </c>
      <c r="H190" s="60"/>
      <c r="I190" s="60">
        <f>I191</f>
        <v>0</v>
      </c>
      <c r="J190" s="60">
        <f>J191</f>
        <v>0</v>
      </c>
    </row>
    <row r="191" spans="1:10" ht="66" hidden="1">
      <c r="A191" s="5" t="s">
        <v>167</v>
      </c>
      <c r="B191" s="11" t="s">
        <v>461</v>
      </c>
      <c r="C191" s="46">
        <v>0</v>
      </c>
      <c r="D191" s="46">
        <v>0</v>
      </c>
      <c r="E191" s="47">
        <f t="shared" si="6"/>
        <v>0</v>
      </c>
      <c r="F191" s="46"/>
      <c r="G191" s="47">
        <f t="shared" si="7"/>
        <v>0</v>
      </c>
      <c r="H191" s="46"/>
      <c r="I191" s="46"/>
      <c r="J191" s="46">
        <v>0</v>
      </c>
    </row>
    <row r="192" spans="1:10" ht="12.75" hidden="1">
      <c r="A192" s="38" t="s">
        <v>462</v>
      </c>
      <c r="B192" s="70" t="s">
        <v>463</v>
      </c>
      <c r="C192" s="46">
        <f>C193</f>
        <v>0</v>
      </c>
      <c r="D192" s="46">
        <f>D193</f>
        <v>0</v>
      </c>
      <c r="E192" s="47">
        <f t="shared" si="6"/>
        <v>0</v>
      </c>
      <c r="F192" s="46">
        <f>F193</f>
        <v>0</v>
      </c>
      <c r="G192" s="47">
        <f t="shared" si="7"/>
        <v>0</v>
      </c>
      <c r="H192" s="46" t="e">
        <f t="shared" si="8"/>
        <v>#DIV/0!</v>
      </c>
      <c r="I192" s="46">
        <f>I193</f>
        <v>0</v>
      </c>
      <c r="J192" s="46">
        <f>J193</f>
        <v>0</v>
      </c>
    </row>
    <row r="193" spans="1:10" ht="39" hidden="1">
      <c r="A193" s="5" t="s">
        <v>3</v>
      </c>
      <c r="B193" s="11" t="s">
        <v>464</v>
      </c>
      <c r="C193" s="46"/>
      <c r="D193" s="46"/>
      <c r="E193" s="47">
        <f t="shared" si="6"/>
        <v>0</v>
      </c>
      <c r="F193" s="46"/>
      <c r="G193" s="47">
        <f t="shared" si="7"/>
        <v>0</v>
      </c>
      <c r="H193" s="46" t="e">
        <f t="shared" si="8"/>
        <v>#DIV/0!</v>
      </c>
      <c r="I193" s="46"/>
      <c r="J193" s="46"/>
    </row>
    <row r="194" spans="1:10" ht="39" hidden="1">
      <c r="A194" s="5" t="s">
        <v>465</v>
      </c>
      <c r="B194" s="11" t="s">
        <v>2</v>
      </c>
      <c r="C194" s="46"/>
      <c r="D194" s="46"/>
      <c r="E194" s="47">
        <f t="shared" si="6"/>
        <v>0</v>
      </c>
      <c r="F194" s="46"/>
      <c r="G194" s="47">
        <f t="shared" si="7"/>
        <v>0</v>
      </c>
      <c r="H194" s="46" t="e">
        <f t="shared" si="8"/>
        <v>#DIV/0!</v>
      </c>
      <c r="I194" s="46"/>
      <c r="J194" s="46"/>
    </row>
    <row r="195" spans="1:10" s="51" customFormat="1" ht="71.25" customHeight="1">
      <c r="A195" s="58" t="s">
        <v>466</v>
      </c>
      <c r="B195" s="12" t="s">
        <v>264</v>
      </c>
      <c r="C195" s="60">
        <f>C196+C198+C200+C201+C203+C199</f>
        <v>37.2</v>
      </c>
      <c r="D195" s="60">
        <f>D196+D198+D200+D201+D203+D199</f>
        <v>37.2</v>
      </c>
      <c r="E195" s="61">
        <f aca="true" t="shared" si="9" ref="E195:E273">D195-C195</f>
        <v>0</v>
      </c>
      <c r="F195" s="60">
        <f>F196+F198+F200+F201+F203+F199+F197</f>
        <v>12</v>
      </c>
      <c r="G195" s="61">
        <f t="shared" si="7"/>
        <v>-25.200000000000003</v>
      </c>
      <c r="H195" s="60">
        <f t="shared" si="8"/>
        <v>32.25806451612903</v>
      </c>
      <c r="I195" s="60">
        <f>I196+I198+I200+I201+I203+I199</f>
        <v>0</v>
      </c>
      <c r="J195" s="60">
        <f>J196+J198+J200+J201+J203+J199</f>
        <v>100</v>
      </c>
    </row>
    <row r="196" spans="1:10" ht="12.75" hidden="1">
      <c r="A196" s="5" t="s">
        <v>467</v>
      </c>
      <c r="B196" s="11" t="s">
        <v>468</v>
      </c>
      <c r="C196" s="46"/>
      <c r="D196" s="46"/>
      <c r="E196" s="47">
        <f t="shared" si="9"/>
        <v>0</v>
      </c>
      <c r="F196" s="46"/>
      <c r="G196" s="47">
        <f t="shared" si="7"/>
        <v>0</v>
      </c>
      <c r="H196" s="46" t="e">
        <f t="shared" si="8"/>
        <v>#DIV/0!</v>
      </c>
      <c r="I196" s="46"/>
      <c r="J196" s="46"/>
    </row>
    <row r="197" spans="1:10" ht="26.25" hidden="1">
      <c r="A197" s="5" t="s">
        <v>198</v>
      </c>
      <c r="B197" s="11" t="s">
        <v>188</v>
      </c>
      <c r="C197" s="46">
        <v>0</v>
      </c>
      <c r="D197" s="46">
        <v>0</v>
      </c>
      <c r="E197" s="47"/>
      <c r="F197" s="46"/>
      <c r="G197" s="47">
        <f t="shared" si="7"/>
        <v>0</v>
      </c>
      <c r="H197" s="46" t="e">
        <f t="shared" si="8"/>
        <v>#DIV/0!</v>
      </c>
      <c r="I197" s="46"/>
      <c r="J197" s="46">
        <v>0</v>
      </c>
    </row>
    <row r="198" spans="1:10" s="45" customFormat="1" ht="43.5" customHeight="1" hidden="1">
      <c r="A198" s="5" t="s">
        <v>168</v>
      </c>
      <c r="B198" s="11" t="s">
        <v>469</v>
      </c>
      <c r="C198" s="46">
        <v>0</v>
      </c>
      <c r="D198" s="46">
        <v>0</v>
      </c>
      <c r="E198" s="47">
        <f t="shared" si="9"/>
        <v>0</v>
      </c>
      <c r="F198" s="46"/>
      <c r="G198" s="47">
        <f t="shared" si="7"/>
        <v>0</v>
      </c>
      <c r="H198" s="46"/>
      <c r="I198" s="46"/>
      <c r="J198" s="46">
        <v>0</v>
      </c>
    </row>
    <row r="199" spans="1:10" ht="45" customHeight="1">
      <c r="A199" s="5" t="s">
        <v>209</v>
      </c>
      <c r="B199" s="11" t="s">
        <v>208</v>
      </c>
      <c r="C199" s="46">
        <v>0</v>
      </c>
      <c r="D199" s="46">
        <v>0</v>
      </c>
      <c r="E199" s="47">
        <f t="shared" si="9"/>
        <v>0</v>
      </c>
      <c r="F199" s="46">
        <v>2</v>
      </c>
      <c r="G199" s="47">
        <f t="shared" si="7"/>
        <v>2</v>
      </c>
      <c r="H199" s="46"/>
      <c r="I199" s="46"/>
      <c r="J199" s="46">
        <v>2</v>
      </c>
    </row>
    <row r="200" spans="1:10" ht="42" customHeight="1">
      <c r="A200" s="5" t="s">
        <v>169</v>
      </c>
      <c r="B200" s="11" t="s">
        <v>181</v>
      </c>
      <c r="C200" s="46">
        <v>37.2</v>
      </c>
      <c r="D200" s="46">
        <v>37.2</v>
      </c>
      <c r="E200" s="47">
        <f t="shared" si="9"/>
        <v>0</v>
      </c>
      <c r="F200" s="46">
        <v>10</v>
      </c>
      <c r="G200" s="47">
        <f t="shared" si="7"/>
        <v>-27.200000000000003</v>
      </c>
      <c r="H200" s="46">
        <f t="shared" si="8"/>
        <v>26.881720430107524</v>
      </c>
      <c r="I200" s="46"/>
      <c r="J200" s="46">
        <v>98</v>
      </c>
    </row>
    <row r="201" spans="1:10" ht="12.75" hidden="1">
      <c r="A201" s="5" t="s">
        <v>470</v>
      </c>
      <c r="B201" s="11" t="s">
        <v>471</v>
      </c>
      <c r="C201" s="46">
        <f>C202</f>
        <v>0</v>
      </c>
      <c r="D201" s="46">
        <f>D202</f>
        <v>0</v>
      </c>
      <c r="E201" s="47">
        <f t="shared" si="9"/>
        <v>0</v>
      </c>
      <c r="F201" s="46">
        <f>F202</f>
        <v>0</v>
      </c>
      <c r="G201" s="47">
        <f t="shared" si="7"/>
        <v>0</v>
      </c>
      <c r="H201" s="46" t="e">
        <f t="shared" si="8"/>
        <v>#DIV/0!</v>
      </c>
      <c r="I201" s="46">
        <f>I202</f>
        <v>0</v>
      </c>
      <c r="J201" s="46">
        <f>J202</f>
        <v>0</v>
      </c>
    </row>
    <row r="202" spans="1:10" ht="26.25" hidden="1">
      <c r="A202" s="5" t="s">
        <v>472</v>
      </c>
      <c r="B202" s="11" t="s">
        <v>473</v>
      </c>
      <c r="C202" s="46"/>
      <c r="D202" s="46"/>
      <c r="E202" s="47">
        <f t="shared" si="9"/>
        <v>0</v>
      </c>
      <c r="F202" s="46"/>
      <c r="G202" s="47">
        <f t="shared" si="7"/>
        <v>0</v>
      </c>
      <c r="H202" s="46" t="e">
        <f t="shared" si="8"/>
        <v>#DIV/0!</v>
      </c>
      <c r="I202" s="46"/>
      <c r="J202" s="46"/>
    </row>
    <row r="203" spans="1:10" ht="12.75" hidden="1">
      <c r="A203" s="5" t="s">
        <v>474</v>
      </c>
      <c r="B203" s="11" t="s">
        <v>475</v>
      </c>
      <c r="C203" s="46">
        <f>C204</f>
        <v>0</v>
      </c>
      <c r="D203" s="46">
        <f>D204</f>
        <v>0</v>
      </c>
      <c r="E203" s="47">
        <f t="shared" si="9"/>
        <v>0</v>
      </c>
      <c r="F203" s="46">
        <f>F204</f>
        <v>0</v>
      </c>
      <c r="G203" s="47">
        <f t="shared" si="7"/>
        <v>0</v>
      </c>
      <c r="H203" s="46" t="e">
        <f t="shared" si="8"/>
        <v>#DIV/0!</v>
      </c>
      <c r="I203" s="46">
        <f>I204</f>
        <v>0</v>
      </c>
      <c r="J203" s="46">
        <f>J204</f>
        <v>0</v>
      </c>
    </row>
    <row r="204" spans="1:10" ht="26.25" hidden="1">
      <c r="A204" s="5" t="s">
        <v>476</v>
      </c>
      <c r="B204" s="11" t="s">
        <v>477</v>
      </c>
      <c r="C204" s="46"/>
      <c r="D204" s="46"/>
      <c r="E204" s="47">
        <f t="shared" si="9"/>
        <v>0</v>
      </c>
      <c r="F204" s="46"/>
      <c r="G204" s="47">
        <f t="shared" si="7"/>
        <v>0</v>
      </c>
      <c r="H204" s="46" t="e">
        <f t="shared" si="8"/>
        <v>#DIV/0!</v>
      </c>
      <c r="I204" s="46"/>
      <c r="J204" s="46"/>
    </row>
    <row r="205" spans="1:10" ht="26.25" hidden="1">
      <c r="A205" s="38" t="s">
        <v>478</v>
      </c>
      <c r="B205" s="70" t="s">
        <v>479</v>
      </c>
      <c r="C205" s="40"/>
      <c r="D205" s="40"/>
      <c r="E205" s="41">
        <f t="shared" si="9"/>
        <v>0</v>
      </c>
      <c r="F205" s="40"/>
      <c r="G205" s="41">
        <f t="shared" si="7"/>
        <v>0</v>
      </c>
      <c r="H205" s="40" t="e">
        <f t="shared" si="8"/>
        <v>#DIV/0!</v>
      </c>
      <c r="I205" s="40"/>
      <c r="J205" s="40"/>
    </row>
    <row r="206" spans="1:10" s="51" customFormat="1" ht="66">
      <c r="A206" s="58" t="s">
        <v>170</v>
      </c>
      <c r="B206" s="12" t="s">
        <v>480</v>
      </c>
      <c r="C206" s="60">
        <v>33</v>
      </c>
      <c r="D206" s="60">
        <v>33</v>
      </c>
      <c r="E206" s="61">
        <f t="shared" si="9"/>
        <v>0</v>
      </c>
      <c r="F206" s="60">
        <v>48</v>
      </c>
      <c r="G206" s="61">
        <f t="shared" si="7"/>
        <v>15</v>
      </c>
      <c r="H206" s="60">
        <f t="shared" si="8"/>
        <v>145.45454545454547</v>
      </c>
      <c r="I206" s="60">
        <v>0</v>
      </c>
      <c r="J206" s="60">
        <v>68</v>
      </c>
    </row>
    <row r="207" spans="1:10" s="51" customFormat="1" ht="26.25">
      <c r="A207" s="58" t="s">
        <v>481</v>
      </c>
      <c r="B207" s="12" t="s">
        <v>482</v>
      </c>
      <c r="C207" s="60">
        <f>C210</f>
        <v>250</v>
      </c>
      <c r="D207" s="60">
        <f>D210</f>
        <v>250</v>
      </c>
      <c r="E207" s="61">
        <f t="shared" si="9"/>
        <v>0</v>
      </c>
      <c r="F207" s="60">
        <f>F210+F208</f>
        <v>650.6</v>
      </c>
      <c r="G207" s="61">
        <f t="shared" si="7"/>
        <v>400.6</v>
      </c>
      <c r="H207" s="60">
        <f t="shared" si="8"/>
        <v>260.24</v>
      </c>
      <c r="I207" s="60">
        <f>I210</f>
        <v>0</v>
      </c>
      <c r="J207" s="60">
        <f>J210+J208</f>
        <v>1030</v>
      </c>
    </row>
    <row r="208" spans="1:10" s="48" customFormat="1" ht="26.25">
      <c r="A208" s="5" t="s">
        <v>483</v>
      </c>
      <c r="B208" s="11" t="s">
        <v>484</v>
      </c>
      <c r="C208" s="46">
        <f>C209</f>
        <v>0</v>
      </c>
      <c r="D208" s="46">
        <f>D209</f>
        <v>0</v>
      </c>
      <c r="E208" s="47">
        <f t="shared" si="9"/>
        <v>0</v>
      </c>
      <c r="F208" s="46">
        <f>F209</f>
        <v>62.5</v>
      </c>
      <c r="G208" s="47">
        <f t="shared" si="7"/>
        <v>62.5</v>
      </c>
      <c r="H208" s="46"/>
      <c r="I208" s="46">
        <f>I209</f>
        <v>0</v>
      </c>
      <c r="J208" s="46">
        <f>J209</f>
        <v>62.5</v>
      </c>
    </row>
    <row r="209" spans="1:10" s="48" customFormat="1" ht="57" customHeight="1">
      <c r="A209" s="5" t="s">
        <v>626</v>
      </c>
      <c r="B209" s="11" t="s">
        <v>627</v>
      </c>
      <c r="C209" s="46">
        <v>0</v>
      </c>
      <c r="D209" s="46">
        <v>0</v>
      </c>
      <c r="E209" s="47">
        <f t="shared" si="9"/>
        <v>0</v>
      </c>
      <c r="F209" s="46">
        <v>62.5</v>
      </c>
      <c r="G209" s="47">
        <f t="shared" si="7"/>
        <v>62.5</v>
      </c>
      <c r="H209" s="46"/>
      <c r="I209" s="46"/>
      <c r="J209" s="46">
        <v>62.5</v>
      </c>
    </row>
    <row r="210" spans="1:10" s="48" customFormat="1" ht="39">
      <c r="A210" s="5" t="s">
        <v>171</v>
      </c>
      <c r="B210" s="11" t="s">
        <v>485</v>
      </c>
      <c r="C210" s="46">
        <v>250</v>
      </c>
      <c r="D210" s="46">
        <v>250</v>
      </c>
      <c r="E210" s="47">
        <f t="shared" si="9"/>
        <v>0</v>
      </c>
      <c r="F210" s="46">
        <v>588.1</v>
      </c>
      <c r="G210" s="47">
        <f aca="true" t="shared" si="10" ref="G210:G277">F210-D210</f>
        <v>338.1</v>
      </c>
      <c r="H210" s="46">
        <f aca="true" t="shared" si="11" ref="H210:H277">F210/D210*100</f>
        <v>235.24000000000004</v>
      </c>
      <c r="I210" s="46"/>
      <c r="J210" s="46">
        <v>967.5</v>
      </c>
    </row>
    <row r="211" spans="1:10" s="51" customFormat="1" ht="43.5" customHeight="1">
      <c r="A211" s="58" t="s">
        <v>486</v>
      </c>
      <c r="B211" s="12" t="s">
        <v>487</v>
      </c>
      <c r="C211" s="60">
        <f>SUM(C212:C213)</f>
        <v>0</v>
      </c>
      <c r="D211" s="60">
        <f>SUM(D212:D213)</f>
        <v>49.3</v>
      </c>
      <c r="E211" s="61">
        <f>SUM(E212:E213)</f>
        <v>49.3</v>
      </c>
      <c r="F211" s="60">
        <f>SUM(F212:F213)</f>
        <v>58.5</v>
      </c>
      <c r="G211" s="61">
        <f t="shared" si="10"/>
        <v>9.200000000000003</v>
      </c>
      <c r="H211" s="60">
        <f t="shared" si="11"/>
        <v>118.66125760649089</v>
      </c>
      <c r="I211" s="60">
        <f>I213</f>
        <v>0</v>
      </c>
      <c r="J211" s="60">
        <f>SUM(J212:J213)</f>
        <v>58.5</v>
      </c>
    </row>
    <row r="212" spans="1:10" s="51" customFormat="1" ht="43.5" customHeight="1">
      <c r="A212" s="5" t="s">
        <v>34</v>
      </c>
      <c r="B212" s="11" t="s">
        <v>488</v>
      </c>
      <c r="C212" s="46">
        <v>0</v>
      </c>
      <c r="D212" s="46">
        <v>49.3</v>
      </c>
      <c r="E212" s="47">
        <f>D212-C212</f>
        <v>49.3</v>
      </c>
      <c r="F212" s="46">
        <v>58.5</v>
      </c>
      <c r="G212" s="47">
        <f t="shared" si="10"/>
        <v>9.200000000000003</v>
      </c>
      <c r="H212" s="46">
        <f t="shared" si="11"/>
        <v>118.66125760649089</v>
      </c>
      <c r="I212" s="60"/>
      <c r="J212" s="46">
        <v>58.5</v>
      </c>
    </row>
    <row r="213" spans="1:10" ht="70.5" customHeight="1" hidden="1">
      <c r="A213" s="5" t="s">
        <v>172</v>
      </c>
      <c r="B213" s="11" t="s">
        <v>489</v>
      </c>
      <c r="C213" s="46">
        <v>0</v>
      </c>
      <c r="D213" s="46">
        <v>0</v>
      </c>
      <c r="E213" s="47">
        <f t="shared" si="9"/>
        <v>0</v>
      </c>
      <c r="F213" s="46"/>
      <c r="G213" s="47">
        <f t="shared" si="10"/>
        <v>0</v>
      </c>
      <c r="H213" s="46" t="e">
        <f t="shared" si="11"/>
        <v>#DIV/0!</v>
      </c>
      <c r="I213" s="46"/>
      <c r="J213" s="46">
        <v>0</v>
      </c>
    </row>
    <row r="214" spans="1:10" s="51" customFormat="1" ht="12.75">
      <c r="A214" s="58" t="s">
        <v>490</v>
      </c>
      <c r="B214" s="12" t="s">
        <v>283</v>
      </c>
      <c r="C214" s="60">
        <f>C215+C216</f>
        <v>0.2</v>
      </c>
      <c r="D214" s="60">
        <f>D215+D216</f>
        <v>2.4000000000000004</v>
      </c>
      <c r="E214" s="61"/>
      <c r="F214" s="60">
        <f>F215+F216</f>
        <v>3</v>
      </c>
      <c r="G214" s="61">
        <f t="shared" si="10"/>
        <v>0.5999999999999996</v>
      </c>
      <c r="H214" s="60">
        <f t="shared" si="11"/>
        <v>124.99999999999997</v>
      </c>
      <c r="I214" s="60"/>
      <c r="J214" s="60">
        <f>J215+J216</f>
        <v>3</v>
      </c>
    </row>
    <row r="215" spans="1:10" ht="26.25">
      <c r="A215" s="5" t="s">
        <v>200</v>
      </c>
      <c r="B215" s="11" t="s">
        <v>187</v>
      </c>
      <c r="C215" s="46">
        <v>0</v>
      </c>
      <c r="D215" s="46">
        <v>2.2</v>
      </c>
      <c r="E215" s="47"/>
      <c r="F215" s="46">
        <v>2.8</v>
      </c>
      <c r="G215" s="47">
        <f t="shared" si="10"/>
        <v>0.5999999999999996</v>
      </c>
      <c r="H215" s="46">
        <f t="shared" si="11"/>
        <v>127.27272727272725</v>
      </c>
      <c r="I215" s="46"/>
      <c r="J215" s="46">
        <v>2.8</v>
      </c>
    </row>
    <row r="216" spans="1:10" ht="52.5">
      <c r="A216" s="5" t="s">
        <v>201</v>
      </c>
      <c r="B216" s="11" t="s">
        <v>186</v>
      </c>
      <c r="C216" s="46">
        <v>0.2</v>
      </c>
      <c r="D216" s="46">
        <v>0.2</v>
      </c>
      <c r="E216" s="47"/>
      <c r="F216" s="46">
        <v>0.2</v>
      </c>
      <c r="G216" s="47">
        <f t="shared" si="10"/>
        <v>0</v>
      </c>
      <c r="H216" s="46">
        <f t="shared" si="11"/>
        <v>100</v>
      </c>
      <c r="I216" s="46"/>
      <c r="J216" s="46">
        <v>0.2</v>
      </c>
    </row>
    <row r="217" spans="1:10" ht="39">
      <c r="A217" s="58" t="s">
        <v>491</v>
      </c>
      <c r="B217" s="12" t="s">
        <v>227</v>
      </c>
      <c r="C217" s="60">
        <f>C218</f>
        <v>569.4</v>
      </c>
      <c r="D217" s="60">
        <f>D218</f>
        <v>1288.2</v>
      </c>
      <c r="E217" s="61"/>
      <c r="F217" s="60">
        <f>F218</f>
        <v>1470.9</v>
      </c>
      <c r="G217" s="61"/>
      <c r="H217" s="60">
        <f t="shared" si="11"/>
        <v>114.18258034466697</v>
      </c>
      <c r="I217" s="60"/>
      <c r="J217" s="60">
        <f>J218</f>
        <v>1493</v>
      </c>
    </row>
    <row r="218" spans="1:10" ht="42.75" customHeight="1">
      <c r="A218" s="5" t="s">
        <v>219</v>
      </c>
      <c r="B218" s="11" t="s">
        <v>204</v>
      </c>
      <c r="C218" s="46">
        <v>569.4</v>
      </c>
      <c r="D218" s="46">
        <v>1288.2</v>
      </c>
      <c r="E218" s="47"/>
      <c r="F218" s="46">
        <v>1470.9</v>
      </c>
      <c r="G218" s="47"/>
      <c r="H218" s="46">
        <f t="shared" si="11"/>
        <v>114.18258034466697</v>
      </c>
      <c r="I218" s="46"/>
      <c r="J218" s="46">
        <v>1493</v>
      </c>
    </row>
    <row r="219" spans="1:10" s="51" customFormat="1" ht="39">
      <c r="A219" s="58" t="s">
        <v>628</v>
      </c>
      <c r="B219" s="12" t="s">
        <v>629</v>
      </c>
      <c r="C219" s="60">
        <v>51.5</v>
      </c>
      <c r="D219" s="60">
        <v>51.5</v>
      </c>
      <c r="E219" s="61">
        <f t="shared" si="9"/>
        <v>0</v>
      </c>
      <c r="F219" s="60">
        <f>F220+F221</f>
        <v>277.7</v>
      </c>
      <c r="G219" s="61">
        <f t="shared" si="10"/>
        <v>226.2</v>
      </c>
      <c r="H219" s="60">
        <f t="shared" si="11"/>
        <v>539.2233009708738</v>
      </c>
      <c r="I219" s="60"/>
      <c r="J219" s="60">
        <f>J220+J221</f>
        <v>281.7</v>
      </c>
    </row>
    <row r="220" spans="1:10" s="51" customFormat="1" ht="39">
      <c r="A220" s="58" t="s">
        <v>628</v>
      </c>
      <c r="B220" s="11" t="s">
        <v>619</v>
      </c>
      <c r="C220" s="60"/>
      <c r="D220" s="60"/>
      <c r="E220" s="61"/>
      <c r="F220" s="46">
        <v>3.5</v>
      </c>
      <c r="G220" s="61"/>
      <c r="H220" s="60"/>
      <c r="I220" s="60"/>
      <c r="J220" s="46">
        <v>3.5</v>
      </c>
    </row>
    <row r="221" spans="1:10" s="51" customFormat="1" ht="66">
      <c r="A221" s="58" t="s">
        <v>180</v>
      </c>
      <c r="B221" s="11" t="s">
        <v>179</v>
      </c>
      <c r="C221" s="60"/>
      <c r="D221" s="60"/>
      <c r="E221" s="61"/>
      <c r="F221" s="46">
        <v>274.2</v>
      </c>
      <c r="G221" s="61"/>
      <c r="H221" s="60"/>
      <c r="I221" s="60"/>
      <c r="J221" s="46">
        <v>278.2</v>
      </c>
    </row>
    <row r="222" spans="1:10" s="51" customFormat="1" ht="66">
      <c r="A222" s="58" t="s">
        <v>182</v>
      </c>
      <c r="B222" s="12" t="s">
        <v>492</v>
      </c>
      <c r="C222" s="60">
        <v>972</v>
      </c>
      <c r="D222" s="60">
        <v>972</v>
      </c>
      <c r="E222" s="61">
        <f t="shared" si="9"/>
        <v>0</v>
      </c>
      <c r="F222" s="60">
        <v>1058.5</v>
      </c>
      <c r="G222" s="61">
        <f t="shared" si="10"/>
        <v>86.5</v>
      </c>
      <c r="H222" s="60">
        <f t="shared" si="11"/>
        <v>108.8991769547325</v>
      </c>
      <c r="I222" s="60"/>
      <c r="J222" s="60">
        <v>1948.5</v>
      </c>
    </row>
    <row r="223" spans="1:10" s="51" customFormat="1" ht="52.5">
      <c r="A223" s="58" t="s">
        <v>493</v>
      </c>
      <c r="B223" s="12" t="s">
        <v>494</v>
      </c>
      <c r="C223" s="60">
        <f>C224</f>
        <v>0</v>
      </c>
      <c r="D223" s="60">
        <f>D224</f>
        <v>0</v>
      </c>
      <c r="E223" s="61">
        <f t="shared" si="9"/>
        <v>0</v>
      </c>
      <c r="F223" s="60">
        <f>F224</f>
        <v>537.9</v>
      </c>
      <c r="G223" s="61">
        <f t="shared" si="10"/>
        <v>537.9</v>
      </c>
      <c r="H223" s="60"/>
      <c r="I223" s="60">
        <f>I224</f>
        <v>0</v>
      </c>
      <c r="J223" s="60">
        <f>J224</f>
        <v>537.9</v>
      </c>
    </row>
    <row r="224" spans="1:10" s="48" customFormat="1" ht="52.5">
      <c r="A224" s="5" t="s">
        <v>27</v>
      </c>
      <c r="B224" s="11" t="s">
        <v>26</v>
      </c>
      <c r="C224" s="46">
        <v>0</v>
      </c>
      <c r="D224" s="46">
        <v>0</v>
      </c>
      <c r="E224" s="47">
        <f t="shared" si="9"/>
        <v>0</v>
      </c>
      <c r="F224" s="46">
        <v>537.9</v>
      </c>
      <c r="G224" s="47">
        <f t="shared" si="10"/>
        <v>537.9</v>
      </c>
      <c r="H224" s="46"/>
      <c r="I224" s="46"/>
      <c r="J224" s="46">
        <v>537.9</v>
      </c>
    </row>
    <row r="225" spans="1:10" s="51" customFormat="1" ht="26.25">
      <c r="A225" s="58" t="s">
        <v>495</v>
      </c>
      <c r="B225" s="12" t="s">
        <v>226</v>
      </c>
      <c r="C225" s="60">
        <f>C226</f>
        <v>440.3</v>
      </c>
      <c r="D225" s="60">
        <f>D226</f>
        <v>524.4</v>
      </c>
      <c r="E225" s="61">
        <f t="shared" si="9"/>
        <v>84.09999999999997</v>
      </c>
      <c r="F225" s="60">
        <f>F226</f>
        <v>520.2</v>
      </c>
      <c r="G225" s="61">
        <f t="shared" si="10"/>
        <v>-4.199999999999932</v>
      </c>
      <c r="H225" s="60">
        <f t="shared" si="11"/>
        <v>99.19908466819223</v>
      </c>
      <c r="I225" s="60">
        <f>I226</f>
        <v>0</v>
      </c>
      <c r="J225" s="60">
        <f>J226</f>
        <v>796</v>
      </c>
    </row>
    <row r="226" spans="1:10" s="48" customFormat="1" ht="39">
      <c r="A226" s="5" t="s">
        <v>29</v>
      </c>
      <c r="B226" s="11" t="s">
        <v>28</v>
      </c>
      <c r="C226" s="46">
        <v>440.3</v>
      </c>
      <c r="D226" s="46">
        <v>524.4</v>
      </c>
      <c r="E226" s="47">
        <f t="shared" si="9"/>
        <v>84.09999999999997</v>
      </c>
      <c r="F226" s="46">
        <v>520.2</v>
      </c>
      <c r="G226" s="47">
        <f t="shared" si="10"/>
        <v>-4.199999999999932</v>
      </c>
      <c r="H226" s="46">
        <f t="shared" si="11"/>
        <v>99.19908466819223</v>
      </c>
      <c r="I226" s="46"/>
      <c r="J226" s="46">
        <v>796</v>
      </c>
    </row>
    <row r="227" spans="1:10" s="51" customFormat="1" ht="26.25">
      <c r="A227" s="58" t="s">
        <v>496</v>
      </c>
      <c r="B227" s="12" t="s">
        <v>263</v>
      </c>
      <c r="C227" s="60">
        <f>SUM(C228:C229)</f>
        <v>1356.4</v>
      </c>
      <c r="D227" s="60">
        <f>SUM(D228:D229)</f>
        <v>1356.4</v>
      </c>
      <c r="E227" s="61">
        <f>SUM(E228:E229)</f>
        <v>0</v>
      </c>
      <c r="F227" s="60">
        <f>SUM(F228:F230)</f>
        <v>5037</v>
      </c>
      <c r="G227" s="61">
        <f t="shared" si="10"/>
        <v>3680.6</v>
      </c>
      <c r="H227" s="60">
        <f t="shared" si="11"/>
        <v>371.35063403125923</v>
      </c>
      <c r="I227" s="60">
        <f>I228</f>
        <v>0</v>
      </c>
      <c r="J227" s="60">
        <f>SUM(J228:J229)</f>
        <v>5869.3</v>
      </c>
    </row>
    <row r="228" spans="1:10" ht="26.25">
      <c r="A228" s="5" t="s">
        <v>4</v>
      </c>
      <c r="B228" s="11" t="s">
        <v>47</v>
      </c>
      <c r="C228" s="46">
        <v>9</v>
      </c>
      <c r="D228" s="46">
        <v>9</v>
      </c>
      <c r="E228" s="47"/>
      <c r="F228" s="46">
        <v>3264.2</v>
      </c>
      <c r="G228" s="47">
        <f t="shared" si="10"/>
        <v>3255.2</v>
      </c>
      <c r="H228" s="60"/>
      <c r="I228" s="46"/>
      <c r="J228" s="46">
        <v>3281.8</v>
      </c>
    </row>
    <row r="229" spans="1:10" ht="57" customHeight="1">
      <c r="A229" s="5" t="s">
        <v>177</v>
      </c>
      <c r="B229" s="11" t="s">
        <v>497</v>
      </c>
      <c r="C229" s="46">
        <v>1347.4</v>
      </c>
      <c r="D229" s="46">
        <v>1347.4</v>
      </c>
      <c r="E229" s="47"/>
      <c r="F229" s="46">
        <v>1772.8</v>
      </c>
      <c r="G229" s="47">
        <f t="shared" si="10"/>
        <v>425.39999999999986</v>
      </c>
      <c r="H229" s="46">
        <f t="shared" si="11"/>
        <v>131.5719162832121</v>
      </c>
      <c r="I229" s="46"/>
      <c r="J229" s="46">
        <v>2587.5</v>
      </c>
    </row>
    <row r="230" spans="1:10" ht="31.5" customHeight="1" hidden="1">
      <c r="A230" s="5" t="s">
        <v>197</v>
      </c>
      <c r="B230" s="11" t="s">
        <v>185</v>
      </c>
      <c r="C230" s="46">
        <v>0</v>
      </c>
      <c r="D230" s="46">
        <v>0</v>
      </c>
      <c r="E230" s="47"/>
      <c r="F230" s="46"/>
      <c r="G230" s="47">
        <f t="shared" si="10"/>
        <v>0</v>
      </c>
      <c r="H230" s="46"/>
      <c r="I230" s="46"/>
      <c r="J230" s="46">
        <v>0</v>
      </c>
    </row>
    <row r="231" spans="1:10" ht="12.75">
      <c r="A231" s="31" t="s">
        <v>498</v>
      </c>
      <c r="B231" s="32" t="s">
        <v>225</v>
      </c>
      <c r="C231" s="33">
        <f>C232+C234</f>
        <v>570.5</v>
      </c>
      <c r="D231" s="33">
        <f>D232+D234</f>
        <v>2400</v>
      </c>
      <c r="E231" s="34">
        <f t="shared" si="9"/>
        <v>1829.5</v>
      </c>
      <c r="F231" s="33">
        <f>F232+F234</f>
        <v>2610.1</v>
      </c>
      <c r="G231" s="34">
        <f t="shared" si="10"/>
        <v>210.0999999999999</v>
      </c>
      <c r="H231" s="33">
        <f t="shared" si="11"/>
        <v>108.75416666666666</v>
      </c>
      <c r="I231" s="33">
        <f>I232+I234</f>
        <v>0</v>
      </c>
      <c r="J231" s="33">
        <f>J232+J234</f>
        <v>2778</v>
      </c>
    </row>
    <row r="232" spans="1:10" s="51" customFormat="1" ht="12.75">
      <c r="A232" s="31" t="s">
        <v>499</v>
      </c>
      <c r="B232" s="32" t="s">
        <v>500</v>
      </c>
      <c r="C232" s="33">
        <f>C233</f>
        <v>0</v>
      </c>
      <c r="D232" s="33">
        <f>D233</f>
        <v>0</v>
      </c>
      <c r="E232" s="34">
        <f t="shared" si="9"/>
        <v>0</v>
      </c>
      <c r="F232" s="33">
        <f>F233</f>
        <v>0.1</v>
      </c>
      <c r="G232" s="34">
        <f t="shared" si="10"/>
        <v>0.1</v>
      </c>
      <c r="H232" s="33"/>
      <c r="I232" s="33">
        <f>I233</f>
        <v>0</v>
      </c>
      <c r="J232" s="33">
        <f>J233</f>
        <v>0</v>
      </c>
    </row>
    <row r="233" spans="1:10" ht="12.75">
      <c r="A233" s="1" t="s">
        <v>5</v>
      </c>
      <c r="B233" s="7" t="s">
        <v>48</v>
      </c>
      <c r="C233" s="42">
        <v>0</v>
      </c>
      <c r="D233" s="42">
        <v>0</v>
      </c>
      <c r="E233" s="43">
        <f t="shared" si="9"/>
        <v>0</v>
      </c>
      <c r="F233" s="42">
        <v>0.1</v>
      </c>
      <c r="G233" s="43">
        <f t="shared" si="10"/>
        <v>0.1</v>
      </c>
      <c r="H233" s="42"/>
      <c r="I233" s="42"/>
      <c r="J233" s="42">
        <v>0</v>
      </c>
    </row>
    <row r="234" spans="1:10" s="51" customFormat="1" ht="12.75">
      <c r="A234" s="31" t="s">
        <v>501</v>
      </c>
      <c r="B234" s="32" t="s">
        <v>502</v>
      </c>
      <c r="C234" s="33">
        <f>C235</f>
        <v>570.5</v>
      </c>
      <c r="D234" s="33">
        <f>D235</f>
        <v>2400</v>
      </c>
      <c r="E234" s="34">
        <f t="shared" si="9"/>
        <v>1829.5</v>
      </c>
      <c r="F234" s="33">
        <f>F235</f>
        <v>2610</v>
      </c>
      <c r="G234" s="34">
        <f t="shared" si="10"/>
        <v>210</v>
      </c>
      <c r="H234" s="33">
        <f t="shared" si="11"/>
        <v>108.74999999999999</v>
      </c>
      <c r="I234" s="33">
        <f>I235</f>
        <v>0</v>
      </c>
      <c r="J234" s="33">
        <f>J235</f>
        <v>2778</v>
      </c>
    </row>
    <row r="235" spans="1:10" ht="12.75">
      <c r="A235" s="1" t="s">
        <v>6</v>
      </c>
      <c r="B235" s="7" t="s">
        <v>7</v>
      </c>
      <c r="C235" s="42">
        <v>570.5</v>
      </c>
      <c r="D235" s="42">
        <v>2400</v>
      </c>
      <c r="E235" s="43">
        <f t="shared" si="9"/>
        <v>1829.5</v>
      </c>
      <c r="F235" s="42">
        <v>2610</v>
      </c>
      <c r="G235" s="43">
        <f t="shared" si="10"/>
        <v>210</v>
      </c>
      <c r="H235" s="42">
        <f t="shared" si="11"/>
        <v>108.74999999999999</v>
      </c>
      <c r="I235" s="42"/>
      <c r="J235" s="42">
        <v>2778</v>
      </c>
    </row>
    <row r="236" spans="1:10" ht="12.75">
      <c r="A236" s="31" t="s">
        <v>503</v>
      </c>
      <c r="B236" s="6" t="s">
        <v>224</v>
      </c>
      <c r="C236" s="33">
        <f>C237+C314+C324+C318</f>
        <v>1772755.5</v>
      </c>
      <c r="D236" s="33">
        <f>D237+D314+D324+D318</f>
        <v>2231353.5999999996</v>
      </c>
      <c r="E236" s="34">
        <f t="shared" si="9"/>
        <v>458598.0999999996</v>
      </c>
      <c r="F236" s="33">
        <f>F237+F314+F324+F318</f>
        <v>1307468.2</v>
      </c>
      <c r="G236" s="34">
        <f t="shared" si="10"/>
        <v>-923885.3999999997</v>
      </c>
      <c r="H236" s="33">
        <f t="shared" si="11"/>
        <v>58.59529390590538</v>
      </c>
      <c r="I236" s="33" t="e">
        <f>I237+I314+I324+I318</f>
        <v>#REF!</v>
      </c>
      <c r="J236" s="33">
        <f>J237+J314+J324+J318</f>
        <v>5756739.5</v>
      </c>
    </row>
    <row r="237" spans="1:10" ht="26.25">
      <c r="A237" s="62" t="s">
        <v>504</v>
      </c>
      <c r="B237" s="32" t="s">
        <v>505</v>
      </c>
      <c r="C237" s="33">
        <f>C238+C243+C271+C300</f>
        <v>1772755.5</v>
      </c>
      <c r="D237" s="33">
        <f>D238+D243+D271+D300</f>
        <v>2231520</v>
      </c>
      <c r="E237" s="34">
        <f t="shared" si="9"/>
        <v>458764.5</v>
      </c>
      <c r="F237" s="33">
        <f>F238+F243+F271+F300</f>
        <v>1307411.1</v>
      </c>
      <c r="G237" s="34">
        <f t="shared" si="10"/>
        <v>-924108.8999999999</v>
      </c>
      <c r="H237" s="33">
        <f t="shared" si="11"/>
        <v>58.58836577758658</v>
      </c>
      <c r="I237" s="33" t="e">
        <f>I238+I243+I271+I300</f>
        <v>#REF!</v>
      </c>
      <c r="J237" s="33">
        <f>J238+J243+J271+J300</f>
        <v>5678851.6</v>
      </c>
    </row>
    <row r="238" spans="1:10" s="51" customFormat="1" ht="16.5" customHeight="1">
      <c r="A238" s="36" t="s">
        <v>506</v>
      </c>
      <c r="B238" s="6" t="s">
        <v>507</v>
      </c>
      <c r="C238" s="33">
        <f>C239+C241</f>
        <v>21168.8</v>
      </c>
      <c r="D238" s="33">
        <f>D239+D241</f>
        <v>21168.7</v>
      </c>
      <c r="E238" s="34">
        <f t="shared" si="9"/>
        <v>-0.09999999999854481</v>
      </c>
      <c r="F238" s="33">
        <f>F239+F241</f>
        <v>21168.7</v>
      </c>
      <c r="G238" s="34">
        <f t="shared" si="10"/>
        <v>0</v>
      </c>
      <c r="H238" s="33">
        <f t="shared" si="11"/>
        <v>100</v>
      </c>
      <c r="I238" s="33">
        <f>I239+I241</f>
        <v>0</v>
      </c>
      <c r="J238" s="33">
        <f>J239+J241</f>
        <v>42337.5</v>
      </c>
    </row>
    <row r="239" spans="1:10" s="45" customFormat="1" ht="12.75">
      <c r="A239" s="65" t="s">
        <v>508</v>
      </c>
      <c r="B239" s="55" t="s">
        <v>260</v>
      </c>
      <c r="C239" s="44">
        <f>C240</f>
        <v>21168.8</v>
      </c>
      <c r="D239" s="44">
        <f>D240</f>
        <v>21168.7</v>
      </c>
      <c r="E239" s="56">
        <f t="shared" si="9"/>
        <v>-0.09999999999854481</v>
      </c>
      <c r="F239" s="44">
        <f>F240</f>
        <v>21168.7</v>
      </c>
      <c r="G239" s="56">
        <f t="shared" si="10"/>
        <v>0</v>
      </c>
      <c r="H239" s="44">
        <f t="shared" si="11"/>
        <v>100</v>
      </c>
      <c r="I239" s="44">
        <f>I240</f>
        <v>0</v>
      </c>
      <c r="J239" s="44">
        <f>J240</f>
        <v>42337.5</v>
      </c>
    </row>
    <row r="240" spans="1:10" ht="12.75">
      <c r="A240" s="4" t="s">
        <v>215</v>
      </c>
      <c r="B240" s="7" t="s">
        <v>509</v>
      </c>
      <c r="C240" s="42">
        <v>21168.8</v>
      </c>
      <c r="D240" s="42">
        <v>21168.7</v>
      </c>
      <c r="E240" s="43">
        <f t="shared" si="9"/>
        <v>-0.09999999999854481</v>
      </c>
      <c r="F240" s="42">
        <v>21168.7</v>
      </c>
      <c r="G240" s="43">
        <f t="shared" si="10"/>
        <v>0</v>
      </c>
      <c r="H240" s="42">
        <f t="shared" si="11"/>
        <v>100</v>
      </c>
      <c r="I240" s="42"/>
      <c r="J240" s="42">
        <v>42337.5</v>
      </c>
    </row>
    <row r="241" spans="1:10" s="45" customFormat="1" ht="12.75" hidden="1">
      <c r="A241" s="68" t="s">
        <v>510</v>
      </c>
      <c r="B241" s="55" t="s">
        <v>511</v>
      </c>
      <c r="C241" s="44">
        <f>C242</f>
        <v>0</v>
      </c>
      <c r="D241" s="44">
        <f>D242</f>
        <v>0</v>
      </c>
      <c r="E241" s="56">
        <f t="shared" si="9"/>
        <v>0</v>
      </c>
      <c r="F241" s="44">
        <f>F242</f>
        <v>0</v>
      </c>
      <c r="G241" s="56">
        <f t="shared" si="10"/>
        <v>0</v>
      </c>
      <c r="H241" s="44" t="e">
        <f t="shared" si="11"/>
        <v>#DIV/0!</v>
      </c>
      <c r="I241" s="44">
        <f>I242</f>
        <v>0</v>
      </c>
      <c r="J241" s="44">
        <f>J242</f>
        <v>0</v>
      </c>
    </row>
    <row r="242" spans="1:10" ht="12.75" hidden="1">
      <c r="A242" s="2" t="s">
        <v>512</v>
      </c>
      <c r="B242" s="7" t="s">
        <v>513</v>
      </c>
      <c r="C242" s="42"/>
      <c r="D242" s="42"/>
      <c r="E242" s="43"/>
      <c r="F242" s="42"/>
      <c r="G242" s="43">
        <f t="shared" si="10"/>
        <v>0</v>
      </c>
      <c r="H242" s="42" t="e">
        <f t="shared" si="11"/>
        <v>#DIV/0!</v>
      </c>
      <c r="I242" s="42"/>
      <c r="J242" s="42"/>
    </row>
    <row r="243" spans="1:10" s="51" customFormat="1" ht="27" customHeight="1">
      <c r="A243" s="36" t="s">
        <v>514</v>
      </c>
      <c r="B243" s="6" t="s">
        <v>515</v>
      </c>
      <c r="C243" s="33">
        <f>C244+C269+C248+C250+C255+C246+C261+C252+C259+C265</f>
        <v>32642.6</v>
      </c>
      <c r="D243" s="33">
        <f>D244+D269+D248+D250+D255+D246+D261+D252+D259+D265+D263</f>
        <v>88918.5</v>
      </c>
      <c r="E243" s="34">
        <f>E244+E269+E248+E250+E255+E246+E261+E252+E259+E265+E267</f>
        <v>6342.300000000003</v>
      </c>
      <c r="F243" s="33">
        <f>F244+F269+F248+F250+F255+F246+F261+F252+F259+F265+F267+F263</f>
        <v>80059.5</v>
      </c>
      <c r="G243" s="34">
        <f t="shared" si="10"/>
        <v>-8859</v>
      </c>
      <c r="H243" s="33">
        <f t="shared" si="11"/>
        <v>90.03694394304898</v>
      </c>
      <c r="I243" s="33">
        <f>I244+I269+I248+I250+I255+I246+I261+I252+I259+I265</f>
        <v>0</v>
      </c>
      <c r="J243" s="33">
        <f>J244+J269+J248+J250+J255+J246+J261+J252+J259+J265+J263</f>
        <v>451823</v>
      </c>
    </row>
    <row r="244" spans="1:10" s="45" customFormat="1" ht="26.25" hidden="1">
      <c r="A244" s="65" t="s">
        <v>516</v>
      </c>
      <c r="B244" s="55" t="s">
        <v>517</v>
      </c>
      <c r="C244" s="40">
        <f>C245</f>
        <v>0</v>
      </c>
      <c r="D244" s="40">
        <f>D245</f>
        <v>0</v>
      </c>
      <c r="E244" s="41">
        <f t="shared" si="9"/>
        <v>0</v>
      </c>
      <c r="F244" s="40"/>
      <c r="G244" s="41">
        <f t="shared" si="10"/>
        <v>0</v>
      </c>
      <c r="H244" s="33" t="e">
        <f t="shared" si="11"/>
        <v>#DIV/0!</v>
      </c>
      <c r="I244" s="40">
        <f>I245</f>
        <v>0</v>
      </c>
      <c r="J244" s="40">
        <f>J245</f>
        <v>0</v>
      </c>
    </row>
    <row r="245" spans="1:10" ht="26.25" hidden="1">
      <c r="A245" s="4" t="s">
        <v>518</v>
      </c>
      <c r="B245" s="7" t="s">
        <v>23</v>
      </c>
      <c r="C245" s="46">
        <v>0</v>
      </c>
      <c r="D245" s="46">
        <v>0</v>
      </c>
      <c r="E245" s="47">
        <f t="shared" si="9"/>
        <v>0</v>
      </c>
      <c r="F245" s="46"/>
      <c r="G245" s="47">
        <f t="shared" si="10"/>
        <v>0</v>
      </c>
      <c r="H245" s="33" t="e">
        <f t="shared" si="11"/>
        <v>#DIV/0!</v>
      </c>
      <c r="I245" s="46"/>
      <c r="J245" s="46">
        <v>0</v>
      </c>
    </row>
    <row r="246" spans="1:10" s="45" customFormat="1" ht="15" customHeight="1" hidden="1">
      <c r="A246" s="65" t="s">
        <v>519</v>
      </c>
      <c r="B246" s="70" t="s">
        <v>520</v>
      </c>
      <c r="C246" s="40">
        <f>C247</f>
        <v>0</v>
      </c>
      <c r="D246" s="40">
        <f>D247</f>
        <v>0</v>
      </c>
      <c r="E246" s="41">
        <f t="shared" si="9"/>
        <v>0</v>
      </c>
      <c r="F246" s="40">
        <f>F247</f>
        <v>0</v>
      </c>
      <c r="G246" s="41">
        <f t="shared" si="10"/>
        <v>0</v>
      </c>
      <c r="H246" s="33" t="e">
        <f t="shared" si="11"/>
        <v>#DIV/0!</v>
      </c>
      <c r="I246" s="40">
        <f>I247</f>
        <v>0</v>
      </c>
      <c r="J246" s="40">
        <f>J247</f>
        <v>0</v>
      </c>
    </row>
    <row r="247" spans="1:10" ht="18.75" customHeight="1" hidden="1">
      <c r="A247" s="4" t="s">
        <v>69</v>
      </c>
      <c r="B247" s="11" t="s">
        <v>68</v>
      </c>
      <c r="C247" s="46">
        <v>0</v>
      </c>
      <c r="D247" s="46">
        <v>0</v>
      </c>
      <c r="E247" s="47">
        <f t="shared" si="9"/>
        <v>0</v>
      </c>
      <c r="F247" s="46"/>
      <c r="G247" s="47">
        <f t="shared" si="10"/>
        <v>0</v>
      </c>
      <c r="H247" s="33" t="e">
        <f t="shared" si="11"/>
        <v>#DIV/0!</v>
      </c>
      <c r="I247" s="46"/>
      <c r="J247" s="46">
        <v>0</v>
      </c>
    </row>
    <row r="248" spans="1:10" s="45" customFormat="1" ht="30" customHeight="1">
      <c r="A248" s="65" t="s">
        <v>521</v>
      </c>
      <c r="B248" s="70" t="s">
        <v>522</v>
      </c>
      <c r="C248" s="40">
        <f>C249</f>
        <v>0</v>
      </c>
      <c r="D248" s="40">
        <f>D249</f>
        <v>0</v>
      </c>
      <c r="E248" s="41">
        <f t="shared" si="9"/>
        <v>0</v>
      </c>
      <c r="F248" s="40">
        <f>F249</f>
        <v>0</v>
      </c>
      <c r="G248" s="41">
        <f t="shared" si="10"/>
        <v>0</v>
      </c>
      <c r="H248" s="33"/>
      <c r="I248" s="40">
        <f>I249</f>
        <v>0</v>
      </c>
      <c r="J248" s="40">
        <f>J249</f>
        <v>97273.6</v>
      </c>
    </row>
    <row r="249" spans="1:10" ht="30" customHeight="1">
      <c r="A249" s="4" t="s">
        <v>287</v>
      </c>
      <c r="B249" s="11" t="s">
        <v>523</v>
      </c>
      <c r="C249" s="46">
        <v>0</v>
      </c>
      <c r="D249" s="46">
        <v>0</v>
      </c>
      <c r="E249" s="47">
        <f t="shared" si="9"/>
        <v>0</v>
      </c>
      <c r="F249" s="46">
        <v>0</v>
      </c>
      <c r="G249" s="47">
        <f t="shared" si="10"/>
        <v>0</v>
      </c>
      <c r="H249" s="33"/>
      <c r="I249" s="46"/>
      <c r="J249" s="46">
        <v>97273.6</v>
      </c>
    </row>
    <row r="250" spans="1:10" ht="12.75">
      <c r="A250" s="65" t="s">
        <v>631</v>
      </c>
      <c r="B250" s="70" t="s">
        <v>630</v>
      </c>
      <c r="C250" s="46">
        <f>C251</f>
        <v>0</v>
      </c>
      <c r="D250" s="46">
        <f>D251</f>
        <v>0</v>
      </c>
      <c r="E250" s="47">
        <f t="shared" si="9"/>
        <v>0</v>
      </c>
      <c r="F250" s="46">
        <f>F251</f>
        <v>0</v>
      </c>
      <c r="G250" s="47">
        <f t="shared" si="10"/>
        <v>0</v>
      </c>
      <c r="H250" s="33"/>
      <c r="I250" s="46">
        <f>I251</f>
        <v>0</v>
      </c>
      <c r="J250" s="46">
        <f>J251</f>
        <v>30</v>
      </c>
    </row>
    <row r="251" spans="1:10" ht="12.75">
      <c r="A251" s="4" t="s">
        <v>632</v>
      </c>
      <c r="B251" s="11" t="s">
        <v>630</v>
      </c>
      <c r="C251" s="46">
        <v>0</v>
      </c>
      <c r="D251" s="46">
        <v>0</v>
      </c>
      <c r="E251" s="47">
        <f t="shared" si="9"/>
        <v>0</v>
      </c>
      <c r="F251" s="46">
        <v>0</v>
      </c>
      <c r="G251" s="47">
        <f t="shared" si="10"/>
        <v>0</v>
      </c>
      <c r="H251" s="33"/>
      <c r="I251" s="46"/>
      <c r="J251" s="46">
        <v>30</v>
      </c>
    </row>
    <row r="252" spans="1:10" ht="52.5" hidden="1">
      <c r="A252" s="4" t="s">
        <v>524</v>
      </c>
      <c r="B252" s="11" t="s">
        <v>525</v>
      </c>
      <c r="C252" s="46">
        <f>C253</f>
        <v>0</v>
      </c>
      <c r="D252" s="46">
        <f>D253</f>
        <v>0</v>
      </c>
      <c r="E252" s="47">
        <f t="shared" si="9"/>
        <v>0</v>
      </c>
      <c r="F252" s="46">
        <f>F253</f>
        <v>0</v>
      </c>
      <c r="G252" s="47">
        <f t="shared" si="10"/>
        <v>0</v>
      </c>
      <c r="H252" s="33" t="e">
        <f t="shared" si="11"/>
        <v>#DIV/0!</v>
      </c>
      <c r="I252" s="46">
        <f>I253</f>
        <v>0</v>
      </c>
      <c r="J252" s="46">
        <f>J253</f>
        <v>0</v>
      </c>
    </row>
    <row r="253" spans="1:10" ht="52.5" hidden="1">
      <c r="A253" s="4" t="s">
        <v>526</v>
      </c>
      <c r="B253" s="11" t="s">
        <v>527</v>
      </c>
      <c r="C253" s="46">
        <f>C254</f>
        <v>0</v>
      </c>
      <c r="D253" s="46">
        <f>D254</f>
        <v>0</v>
      </c>
      <c r="E253" s="47">
        <f t="shared" si="9"/>
        <v>0</v>
      </c>
      <c r="F253" s="46">
        <f>F254</f>
        <v>0</v>
      </c>
      <c r="G253" s="47">
        <f t="shared" si="10"/>
        <v>0</v>
      </c>
      <c r="H253" s="33" t="e">
        <f t="shared" si="11"/>
        <v>#DIV/0!</v>
      </c>
      <c r="I253" s="46">
        <f>I254</f>
        <v>0</v>
      </c>
      <c r="J253" s="46">
        <f>J254</f>
        <v>0</v>
      </c>
    </row>
    <row r="254" spans="1:10" ht="39" hidden="1">
      <c r="A254" s="4" t="s">
        <v>528</v>
      </c>
      <c r="B254" s="11" t="s">
        <v>529</v>
      </c>
      <c r="C254" s="46"/>
      <c r="D254" s="46"/>
      <c r="E254" s="47">
        <f t="shared" si="9"/>
        <v>0</v>
      </c>
      <c r="F254" s="46"/>
      <c r="G254" s="47">
        <f t="shared" si="10"/>
        <v>0</v>
      </c>
      <c r="H254" s="33" t="e">
        <f t="shared" si="11"/>
        <v>#DIV/0!</v>
      </c>
      <c r="I254" s="46"/>
      <c r="J254" s="46"/>
    </row>
    <row r="255" spans="1:10" ht="39" hidden="1">
      <c r="A255" s="4" t="s">
        <v>530</v>
      </c>
      <c r="B255" s="11" t="s">
        <v>531</v>
      </c>
      <c r="C255" s="46">
        <f>C256+C258</f>
        <v>0</v>
      </c>
      <c r="D255" s="46">
        <f>D256+D258</f>
        <v>0</v>
      </c>
      <c r="E255" s="47">
        <f t="shared" si="9"/>
        <v>0</v>
      </c>
      <c r="F255" s="46">
        <f>F256+F258</f>
        <v>0</v>
      </c>
      <c r="G255" s="47">
        <f t="shared" si="10"/>
        <v>0</v>
      </c>
      <c r="H255" s="33" t="e">
        <f t="shared" si="11"/>
        <v>#DIV/0!</v>
      </c>
      <c r="I255" s="46">
        <f>I256+I258</f>
        <v>0</v>
      </c>
      <c r="J255" s="46">
        <f>J256+J258</f>
        <v>0</v>
      </c>
    </row>
    <row r="256" spans="1:10" ht="39" hidden="1">
      <c r="A256" s="4" t="s">
        <v>532</v>
      </c>
      <c r="B256" s="11" t="s">
        <v>533</v>
      </c>
      <c r="C256" s="46">
        <f>C257</f>
        <v>0</v>
      </c>
      <c r="D256" s="46">
        <f>D257</f>
        <v>0</v>
      </c>
      <c r="E256" s="47">
        <f t="shared" si="9"/>
        <v>0</v>
      </c>
      <c r="F256" s="46">
        <f>F257</f>
        <v>0</v>
      </c>
      <c r="G256" s="47">
        <f t="shared" si="10"/>
        <v>0</v>
      </c>
      <c r="H256" s="33" t="e">
        <f t="shared" si="11"/>
        <v>#DIV/0!</v>
      </c>
      <c r="I256" s="46">
        <f>I257</f>
        <v>0</v>
      </c>
      <c r="J256" s="46">
        <f>J257</f>
        <v>0</v>
      </c>
    </row>
    <row r="257" spans="1:10" ht="26.25" hidden="1">
      <c r="A257" s="4" t="s">
        <v>534</v>
      </c>
      <c r="B257" s="11" t="s">
        <v>535</v>
      </c>
      <c r="C257" s="46"/>
      <c r="D257" s="46"/>
      <c r="E257" s="47">
        <f t="shared" si="9"/>
        <v>0</v>
      </c>
      <c r="F257" s="46"/>
      <c r="G257" s="47">
        <f t="shared" si="10"/>
        <v>0</v>
      </c>
      <c r="H257" s="33" t="e">
        <f t="shared" si="11"/>
        <v>#DIV/0!</v>
      </c>
      <c r="I257" s="46"/>
      <c r="J257" s="46"/>
    </row>
    <row r="258" spans="1:10" ht="26.25" hidden="1">
      <c r="A258" s="4" t="s">
        <v>536</v>
      </c>
      <c r="B258" s="11" t="s">
        <v>537</v>
      </c>
      <c r="C258" s="46"/>
      <c r="D258" s="46"/>
      <c r="E258" s="47">
        <f t="shared" si="9"/>
        <v>0</v>
      </c>
      <c r="F258" s="46"/>
      <c r="G258" s="47">
        <f t="shared" si="10"/>
        <v>0</v>
      </c>
      <c r="H258" s="33" t="e">
        <f t="shared" si="11"/>
        <v>#DIV/0!</v>
      </c>
      <c r="I258" s="46"/>
      <c r="J258" s="46"/>
    </row>
    <row r="259" spans="1:10" ht="26.25" hidden="1">
      <c r="A259" s="4" t="s">
        <v>538</v>
      </c>
      <c r="B259" s="11" t="s">
        <v>539</v>
      </c>
      <c r="C259" s="46">
        <f aca="true" t="shared" si="12" ref="C259:J259">C260</f>
        <v>0</v>
      </c>
      <c r="D259" s="46">
        <f t="shared" si="12"/>
        <v>0</v>
      </c>
      <c r="E259" s="47">
        <f t="shared" si="9"/>
        <v>0</v>
      </c>
      <c r="F259" s="46">
        <f t="shared" si="12"/>
        <v>0</v>
      </c>
      <c r="G259" s="47">
        <f t="shared" si="10"/>
        <v>0</v>
      </c>
      <c r="H259" s="33" t="e">
        <f t="shared" si="11"/>
        <v>#DIV/0!</v>
      </c>
      <c r="I259" s="46">
        <f t="shared" si="12"/>
        <v>0</v>
      </c>
      <c r="J259" s="46">
        <f t="shared" si="12"/>
        <v>0</v>
      </c>
    </row>
    <row r="260" spans="1:10" ht="26.25" hidden="1">
      <c r="A260" s="4" t="s">
        <v>540</v>
      </c>
      <c r="B260" s="11" t="s">
        <v>541</v>
      </c>
      <c r="C260" s="46"/>
      <c r="D260" s="46"/>
      <c r="E260" s="47">
        <f t="shared" si="9"/>
        <v>0</v>
      </c>
      <c r="F260" s="46"/>
      <c r="G260" s="47">
        <f t="shared" si="10"/>
        <v>0</v>
      </c>
      <c r="H260" s="33" t="e">
        <f t="shared" si="11"/>
        <v>#DIV/0!</v>
      </c>
      <c r="I260" s="46"/>
      <c r="J260" s="46"/>
    </row>
    <row r="261" spans="1:10" ht="39" hidden="1">
      <c r="A261" s="4" t="s">
        <v>542</v>
      </c>
      <c r="B261" s="11" t="s">
        <v>543</v>
      </c>
      <c r="C261" s="46">
        <f>C262</f>
        <v>0</v>
      </c>
      <c r="D261" s="46">
        <f>D262</f>
        <v>0</v>
      </c>
      <c r="E261" s="47">
        <f t="shared" si="9"/>
        <v>0</v>
      </c>
      <c r="F261" s="46">
        <f>F262</f>
        <v>0</v>
      </c>
      <c r="G261" s="47">
        <f t="shared" si="10"/>
        <v>0</v>
      </c>
      <c r="H261" s="33" t="e">
        <f t="shared" si="11"/>
        <v>#DIV/0!</v>
      </c>
      <c r="I261" s="46">
        <f>I262</f>
        <v>0</v>
      </c>
      <c r="J261" s="46">
        <f>J262</f>
        <v>0</v>
      </c>
    </row>
    <row r="262" spans="1:10" ht="39" hidden="1">
      <c r="A262" s="4" t="s">
        <v>544</v>
      </c>
      <c r="B262" s="11" t="s">
        <v>545</v>
      </c>
      <c r="C262" s="46"/>
      <c r="D262" s="46"/>
      <c r="E262" s="47">
        <f t="shared" si="9"/>
        <v>0</v>
      </c>
      <c r="F262" s="46"/>
      <c r="G262" s="47">
        <f t="shared" si="10"/>
        <v>0</v>
      </c>
      <c r="H262" s="33" t="e">
        <f t="shared" si="11"/>
        <v>#DIV/0!</v>
      </c>
      <c r="I262" s="46"/>
      <c r="J262" s="46"/>
    </row>
    <row r="263" spans="1:10" ht="28.5" customHeight="1">
      <c r="A263" s="4" t="s">
        <v>546</v>
      </c>
      <c r="B263" s="11" t="s">
        <v>223</v>
      </c>
      <c r="C263" s="40">
        <f>C264</f>
        <v>0</v>
      </c>
      <c r="D263" s="40">
        <f>D264</f>
        <v>49933.6</v>
      </c>
      <c r="E263" s="41"/>
      <c r="F263" s="40">
        <f>F264</f>
        <v>49933.5</v>
      </c>
      <c r="G263" s="41"/>
      <c r="H263" s="40">
        <f t="shared" si="11"/>
        <v>99.99979973404682</v>
      </c>
      <c r="I263" s="40"/>
      <c r="J263" s="40">
        <f>J264</f>
        <v>49933.5</v>
      </c>
    </row>
    <row r="264" spans="1:10" ht="42" customHeight="1">
      <c r="A264" s="4" t="s">
        <v>288</v>
      </c>
      <c r="B264" s="11" t="s">
        <v>221</v>
      </c>
      <c r="C264" s="46">
        <v>0</v>
      </c>
      <c r="D264" s="46">
        <v>49933.6</v>
      </c>
      <c r="E264" s="47"/>
      <c r="F264" s="46">
        <v>49933.5</v>
      </c>
      <c r="G264" s="47"/>
      <c r="H264" s="46">
        <f t="shared" si="11"/>
        <v>99.99979973404682</v>
      </c>
      <c r="I264" s="46"/>
      <c r="J264" s="46">
        <v>49933.5</v>
      </c>
    </row>
    <row r="265" spans="1:10" s="48" customFormat="1" ht="39">
      <c r="A265" s="4" t="s">
        <v>621</v>
      </c>
      <c r="B265" s="11" t="s">
        <v>618</v>
      </c>
      <c r="C265" s="40">
        <f>C266</f>
        <v>0</v>
      </c>
      <c r="D265" s="40">
        <f>D266</f>
        <v>12690</v>
      </c>
      <c r="E265" s="41">
        <f t="shared" si="9"/>
        <v>12690</v>
      </c>
      <c r="F265" s="40">
        <f>F266</f>
        <v>12690</v>
      </c>
      <c r="G265" s="41">
        <f t="shared" si="10"/>
        <v>0</v>
      </c>
      <c r="H265" s="40">
        <f t="shared" si="11"/>
        <v>100</v>
      </c>
      <c r="I265" s="46">
        <f>I266</f>
        <v>0</v>
      </c>
      <c r="J265" s="40">
        <f>J266</f>
        <v>12690</v>
      </c>
    </row>
    <row r="266" spans="1:10" ht="52.5">
      <c r="A266" s="4" t="s">
        <v>620</v>
      </c>
      <c r="B266" s="11" t="s">
        <v>617</v>
      </c>
      <c r="C266" s="46">
        <v>0</v>
      </c>
      <c r="D266" s="46">
        <v>12690</v>
      </c>
      <c r="E266" s="47">
        <f t="shared" si="9"/>
        <v>12690</v>
      </c>
      <c r="F266" s="46">
        <v>12690</v>
      </c>
      <c r="G266" s="47">
        <f t="shared" si="10"/>
        <v>0</v>
      </c>
      <c r="H266" s="46">
        <f t="shared" si="11"/>
        <v>100</v>
      </c>
      <c r="I266" s="46"/>
      <c r="J266" s="46">
        <v>12690</v>
      </c>
    </row>
    <row r="267" spans="1:10" ht="26.25" hidden="1">
      <c r="A267" s="68" t="s">
        <v>547</v>
      </c>
      <c r="B267" s="55" t="s">
        <v>548</v>
      </c>
      <c r="C267" s="46">
        <f>C268</f>
        <v>0</v>
      </c>
      <c r="D267" s="46">
        <f>D268</f>
        <v>0</v>
      </c>
      <c r="E267" s="47">
        <f>E268</f>
        <v>0</v>
      </c>
      <c r="F267" s="46">
        <f>F268</f>
        <v>0</v>
      </c>
      <c r="G267" s="47">
        <f t="shared" si="10"/>
        <v>0</v>
      </c>
      <c r="H267" s="46" t="e">
        <f t="shared" si="11"/>
        <v>#DIV/0!</v>
      </c>
      <c r="I267" s="46"/>
      <c r="J267" s="46">
        <f>J268</f>
        <v>0</v>
      </c>
    </row>
    <row r="268" spans="1:10" ht="26.25" hidden="1">
      <c r="A268" s="2" t="s">
        <v>199</v>
      </c>
      <c r="B268" s="7" t="s">
        <v>184</v>
      </c>
      <c r="C268" s="46">
        <v>0</v>
      </c>
      <c r="D268" s="46">
        <v>0</v>
      </c>
      <c r="E268" s="47"/>
      <c r="F268" s="46"/>
      <c r="G268" s="47">
        <f t="shared" si="10"/>
        <v>0</v>
      </c>
      <c r="H268" s="46" t="e">
        <f t="shared" si="11"/>
        <v>#DIV/0!</v>
      </c>
      <c r="I268" s="46"/>
      <c r="J268" s="46">
        <v>0</v>
      </c>
    </row>
    <row r="269" spans="1:10" s="45" customFormat="1" ht="12.75">
      <c r="A269" s="68" t="s">
        <v>549</v>
      </c>
      <c r="B269" s="55" t="s">
        <v>236</v>
      </c>
      <c r="C269" s="40">
        <f>C270</f>
        <v>32642.6</v>
      </c>
      <c r="D269" s="40">
        <f>D270</f>
        <v>26294.9</v>
      </c>
      <c r="E269" s="41">
        <f t="shared" si="9"/>
        <v>-6347.699999999997</v>
      </c>
      <c r="F269" s="40">
        <f>F270</f>
        <v>17436</v>
      </c>
      <c r="G269" s="41">
        <f t="shared" si="10"/>
        <v>-8858.900000000001</v>
      </c>
      <c r="H269" s="40">
        <f t="shared" si="11"/>
        <v>66.30943643063864</v>
      </c>
      <c r="I269" s="40">
        <f>I270</f>
        <v>0</v>
      </c>
      <c r="J269" s="40">
        <f>J270</f>
        <v>291895.9</v>
      </c>
    </row>
    <row r="270" spans="1:10" ht="12.75">
      <c r="A270" s="2" t="s">
        <v>211</v>
      </c>
      <c r="B270" s="7" t="s">
        <v>49</v>
      </c>
      <c r="C270" s="46">
        <v>32642.6</v>
      </c>
      <c r="D270" s="46">
        <v>26294.9</v>
      </c>
      <c r="E270" s="47">
        <f t="shared" si="9"/>
        <v>-6347.699999999997</v>
      </c>
      <c r="F270" s="46">
        <v>17436</v>
      </c>
      <c r="G270" s="47">
        <f t="shared" si="10"/>
        <v>-8858.900000000001</v>
      </c>
      <c r="H270" s="46">
        <f t="shared" si="11"/>
        <v>66.30943643063864</v>
      </c>
      <c r="I270" s="46"/>
      <c r="J270" s="46">
        <v>291895.9</v>
      </c>
    </row>
    <row r="271" spans="1:10" s="51" customFormat="1" ht="12.75">
      <c r="A271" s="36" t="s">
        <v>550</v>
      </c>
      <c r="B271" s="59" t="s">
        <v>636</v>
      </c>
      <c r="C271" s="33">
        <f>C274+C276+C278+C282+C284+C286+C288+C290+C298+C292+C294+C280++C296</f>
        <v>805024.1</v>
      </c>
      <c r="D271" s="33">
        <f>D274+D276+D278+D282+D284+D286+D288+D290+D298+D292+D294+D280+D296</f>
        <v>805718</v>
      </c>
      <c r="E271" s="33" t="e">
        <f>E274+E276+E278+E282+E284+E286+E288+E290+E298+E292+E294+#REF!+E280+#REF!+#REF!+E296</f>
        <v>#REF!</v>
      </c>
      <c r="F271" s="33">
        <f>F274+F276+F278+F282+F284+F286+F288+F290+F298+F292+F294+F280+F296</f>
        <v>805718</v>
      </c>
      <c r="G271" s="34">
        <f t="shared" si="10"/>
        <v>0</v>
      </c>
      <c r="H271" s="33">
        <f t="shared" si="11"/>
        <v>100</v>
      </c>
      <c r="I271" s="33" t="e">
        <f>#REF!+I274+#REF!+I276+I278+I282+I284+I286+I288+I290+I298+I292+I294+#REF!+I280+#REF!+#REF!</f>
        <v>#REF!</v>
      </c>
      <c r="J271" s="33">
        <f>J274+J276+J278+J282+J284+J286+J288+J290+J298+J292+J294+J280+J296</f>
        <v>1402166.3000000003</v>
      </c>
    </row>
    <row r="272" spans="1:10" ht="26.25" hidden="1">
      <c r="A272" s="4" t="s">
        <v>551</v>
      </c>
      <c r="B272" s="8" t="s">
        <v>552</v>
      </c>
      <c r="C272" s="44"/>
      <c r="D272" s="44"/>
      <c r="E272" s="56">
        <f t="shared" si="9"/>
        <v>0</v>
      </c>
      <c r="F272" s="44"/>
      <c r="G272" s="56">
        <f t="shared" si="10"/>
        <v>0</v>
      </c>
      <c r="H272" s="44" t="e">
        <f t="shared" si="11"/>
        <v>#DIV/0!</v>
      </c>
      <c r="I272" s="44"/>
      <c r="J272" s="44"/>
    </row>
    <row r="273" spans="1:10" ht="26.25" hidden="1">
      <c r="A273" s="4" t="s">
        <v>553</v>
      </c>
      <c r="B273" s="8" t="s">
        <v>554</v>
      </c>
      <c r="C273" s="44"/>
      <c r="D273" s="44"/>
      <c r="E273" s="56">
        <f t="shared" si="9"/>
        <v>0</v>
      </c>
      <c r="F273" s="44"/>
      <c r="G273" s="56">
        <f t="shared" si="10"/>
        <v>0</v>
      </c>
      <c r="H273" s="44" t="e">
        <f t="shared" si="11"/>
        <v>#DIV/0!</v>
      </c>
      <c r="I273" s="44"/>
      <c r="J273" s="44"/>
    </row>
    <row r="274" spans="1:10" ht="26.25" hidden="1">
      <c r="A274" s="2" t="s">
        <v>555</v>
      </c>
      <c r="B274" s="8" t="s">
        <v>556</v>
      </c>
      <c r="C274" s="46">
        <f>C275</f>
        <v>0</v>
      </c>
      <c r="D274" s="46">
        <f>D275</f>
        <v>0</v>
      </c>
      <c r="E274" s="47">
        <f aca="true" t="shared" si="13" ref="E274:E328">D274-C274</f>
        <v>0</v>
      </c>
      <c r="F274" s="46">
        <f>F275</f>
        <v>0</v>
      </c>
      <c r="G274" s="47">
        <f t="shared" si="10"/>
        <v>0</v>
      </c>
      <c r="H274" s="46" t="e">
        <f t="shared" si="11"/>
        <v>#DIV/0!</v>
      </c>
      <c r="I274" s="46">
        <f>I275</f>
        <v>0</v>
      </c>
      <c r="J274" s="46">
        <f>J275</f>
        <v>0</v>
      </c>
    </row>
    <row r="275" spans="1:10" ht="30" customHeight="1" hidden="1">
      <c r="A275" s="2" t="s">
        <v>35</v>
      </c>
      <c r="B275" s="8" t="s">
        <v>36</v>
      </c>
      <c r="C275" s="46">
        <v>0</v>
      </c>
      <c r="D275" s="46">
        <v>0</v>
      </c>
      <c r="E275" s="47">
        <f t="shared" si="13"/>
        <v>0</v>
      </c>
      <c r="F275" s="46">
        <v>0</v>
      </c>
      <c r="G275" s="47">
        <f t="shared" si="10"/>
        <v>0</v>
      </c>
      <c r="H275" s="46" t="e">
        <f t="shared" si="11"/>
        <v>#DIV/0!</v>
      </c>
      <c r="I275" s="46">
        <v>0</v>
      </c>
      <c r="J275" s="46">
        <v>0</v>
      </c>
    </row>
    <row r="276" spans="1:10" s="45" customFormat="1" ht="26.25">
      <c r="A276" s="68" t="s">
        <v>557</v>
      </c>
      <c r="B276" s="55" t="s">
        <v>262</v>
      </c>
      <c r="C276" s="40">
        <f>C277</f>
        <v>10117.2</v>
      </c>
      <c r="D276" s="40">
        <f>D277</f>
        <v>10117.2</v>
      </c>
      <c r="E276" s="41">
        <f t="shared" si="13"/>
        <v>0</v>
      </c>
      <c r="F276" s="40">
        <f>F277</f>
        <v>10117.2</v>
      </c>
      <c r="G276" s="41">
        <f t="shared" si="10"/>
        <v>0</v>
      </c>
      <c r="H276" s="40">
        <f t="shared" si="11"/>
        <v>100</v>
      </c>
      <c r="I276" s="40">
        <f>I277</f>
        <v>0</v>
      </c>
      <c r="J276" s="40">
        <f>J277</f>
        <v>20310</v>
      </c>
    </row>
    <row r="277" spans="1:10" ht="26.25">
      <c r="A277" s="2" t="s">
        <v>212</v>
      </c>
      <c r="B277" s="7" t="s">
        <v>558</v>
      </c>
      <c r="C277" s="46">
        <v>10117.2</v>
      </c>
      <c r="D277" s="46">
        <v>10117.2</v>
      </c>
      <c r="E277" s="47">
        <f t="shared" si="13"/>
        <v>0</v>
      </c>
      <c r="F277" s="46">
        <v>10117.2</v>
      </c>
      <c r="G277" s="47">
        <f t="shared" si="10"/>
        <v>0</v>
      </c>
      <c r="H277" s="46">
        <f t="shared" si="11"/>
        <v>100</v>
      </c>
      <c r="I277" s="46"/>
      <c r="J277" s="46">
        <v>20310</v>
      </c>
    </row>
    <row r="278" spans="1:10" s="45" customFormat="1" ht="26.25">
      <c r="A278" s="68" t="s">
        <v>559</v>
      </c>
      <c r="B278" s="55" t="s">
        <v>560</v>
      </c>
      <c r="C278" s="40">
        <f>C279</f>
        <v>768521.1</v>
      </c>
      <c r="D278" s="40">
        <f>D279</f>
        <v>769235</v>
      </c>
      <c r="E278" s="41">
        <f t="shared" si="13"/>
        <v>713.9000000000233</v>
      </c>
      <c r="F278" s="40">
        <f>F279</f>
        <v>769235</v>
      </c>
      <c r="G278" s="41">
        <f aca="true" t="shared" si="14" ref="G278:G328">F278-D278</f>
        <v>0</v>
      </c>
      <c r="H278" s="40">
        <f aca="true" t="shared" si="15" ref="H278:H328">F278/D278*100</f>
        <v>100</v>
      </c>
      <c r="I278" s="40">
        <f>I279</f>
        <v>0</v>
      </c>
      <c r="J278" s="40">
        <f>J279</f>
        <v>1317587.1</v>
      </c>
    </row>
    <row r="279" spans="1:10" ht="26.25">
      <c r="A279" s="2" t="s">
        <v>213</v>
      </c>
      <c r="B279" s="10" t="s">
        <v>51</v>
      </c>
      <c r="C279" s="46">
        <v>768521.1</v>
      </c>
      <c r="D279" s="46">
        <v>769235</v>
      </c>
      <c r="E279" s="47">
        <f t="shared" si="13"/>
        <v>713.9000000000233</v>
      </c>
      <c r="F279" s="46">
        <v>769235</v>
      </c>
      <c r="G279" s="47">
        <f t="shared" si="14"/>
        <v>0</v>
      </c>
      <c r="H279" s="46">
        <f t="shared" si="15"/>
        <v>100</v>
      </c>
      <c r="I279" s="46"/>
      <c r="J279" s="46">
        <v>1317587.1</v>
      </c>
    </row>
    <row r="280" spans="1:10" ht="52.5" hidden="1">
      <c r="A280" s="2" t="s">
        <v>561</v>
      </c>
      <c r="B280" s="10" t="s">
        <v>562</v>
      </c>
      <c r="C280" s="46">
        <f>C281</f>
        <v>0</v>
      </c>
      <c r="D280" s="46">
        <f>D281</f>
        <v>0</v>
      </c>
      <c r="E280" s="47">
        <f t="shared" si="13"/>
        <v>0</v>
      </c>
      <c r="F280" s="46">
        <f>F281</f>
        <v>0</v>
      </c>
      <c r="G280" s="47">
        <f t="shared" si="14"/>
        <v>0</v>
      </c>
      <c r="H280" s="46" t="e">
        <f t="shared" si="15"/>
        <v>#DIV/0!</v>
      </c>
      <c r="I280" s="46">
        <f>I281</f>
        <v>0</v>
      </c>
      <c r="J280" s="46">
        <f>J281</f>
        <v>0</v>
      </c>
    </row>
    <row r="281" spans="1:10" ht="39" hidden="1">
      <c r="A281" s="2" t="s">
        <v>563</v>
      </c>
      <c r="B281" s="10" t="s">
        <v>564</v>
      </c>
      <c r="C281" s="46">
        <v>0</v>
      </c>
      <c r="D281" s="46">
        <v>0</v>
      </c>
      <c r="E281" s="47">
        <f t="shared" si="13"/>
        <v>0</v>
      </c>
      <c r="F281" s="46">
        <v>0</v>
      </c>
      <c r="G281" s="47">
        <f t="shared" si="14"/>
        <v>0</v>
      </c>
      <c r="H281" s="46" t="e">
        <f t="shared" si="15"/>
        <v>#DIV/0!</v>
      </c>
      <c r="I281" s="46">
        <v>0</v>
      </c>
      <c r="J281" s="46">
        <v>0</v>
      </c>
    </row>
    <row r="282" spans="1:10" s="45" customFormat="1" ht="42.75" customHeight="1">
      <c r="A282" s="68" t="s">
        <v>565</v>
      </c>
      <c r="B282" s="55" t="s">
        <v>261</v>
      </c>
      <c r="C282" s="40">
        <f>C283</f>
        <v>26385.8</v>
      </c>
      <c r="D282" s="40">
        <f>D283</f>
        <v>23385.8</v>
      </c>
      <c r="E282" s="41">
        <f t="shared" si="13"/>
        <v>-3000</v>
      </c>
      <c r="F282" s="40">
        <f>F283</f>
        <v>23385.8</v>
      </c>
      <c r="G282" s="41">
        <f t="shared" si="14"/>
        <v>0</v>
      </c>
      <c r="H282" s="40">
        <f t="shared" si="15"/>
        <v>100</v>
      </c>
      <c r="I282" s="40">
        <f>I283</f>
        <v>0</v>
      </c>
      <c r="J282" s="40">
        <f>J283</f>
        <v>49334.5</v>
      </c>
    </row>
    <row r="283" spans="1:10" ht="52.5">
      <c r="A283" s="2" t="s">
        <v>214</v>
      </c>
      <c r="B283" s="7" t="s">
        <v>22</v>
      </c>
      <c r="C283" s="46">
        <v>26385.8</v>
      </c>
      <c r="D283" s="46">
        <v>23385.8</v>
      </c>
      <c r="E283" s="47">
        <f t="shared" si="13"/>
        <v>-3000</v>
      </c>
      <c r="F283" s="46">
        <v>23385.8</v>
      </c>
      <c r="G283" s="47">
        <f t="shared" si="14"/>
        <v>0</v>
      </c>
      <c r="H283" s="46">
        <f t="shared" si="15"/>
        <v>100</v>
      </c>
      <c r="I283" s="46"/>
      <c r="J283" s="46">
        <v>49334.5</v>
      </c>
    </row>
    <row r="284" spans="1:10" ht="45.75" customHeight="1">
      <c r="A284" s="68" t="s">
        <v>634</v>
      </c>
      <c r="B284" s="55" t="s">
        <v>637</v>
      </c>
      <c r="C284" s="46">
        <f>C285</f>
        <v>0</v>
      </c>
      <c r="D284" s="46">
        <f>D285</f>
        <v>0</v>
      </c>
      <c r="E284" s="47">
        <f t="shared" si="13"/>
        <v>0</v>
      </c>
      <c r="F284" s="46">
        <f>F285</f>
        <v>0</v>
      </c>
      <c r="G284" s="47">
        <f t="shared" si="14"/>
        <v>0</v>
      </c>
      <c r="H284" s="46"/>
      <c r="I284" s="46">
        <f>I285</f>
        <v>0</v>
      </c>
      <c r="J284" s="46">
        <f>J285</f>
        <v>2432.8</v>
      </c>
    </row>
    <row r="285" spans="1:10" ht="42" customHeight="1">
      <c r="A285" s="68" t="s">
        <v>635</v>
      </c>
      <c r="B285" s="7" t="s">
        <v>633</v>
      </c>
      <c r="C285" s="46">
        <v>0</v>
      </c>
      <c r="D285" s="46">
        <v>0</v>
      </c>
      <c r="E285" s="47">
        <f t="shared" si="13"/>
        <v>0</v>
      </c>
      <c r="F285" s="46">
        <v>0</v>
      </c>
      <c r="G285" s="47">
        <f t="shared" si="14"/>
        <v>0</v>
      </c>
      <c r="H285" s="46"/>
      <c r="I285" s="46">
        <v>0</v>
      </c>
      <c r="J285" s="46">
        <v>2432.8</v>
      </c>
    </row>
    <row r="286" spans="1:10" s="45" customFormat="1" ht="12.75" hidden="1">
      <c r="A286" s="68" t="s">
        <v>566</v>
      </c>
      <c r="B286" s="55" t="s">
        <v>567</v>
      </c>
      <c r="C286" s="40">
        <f>C287</f>
        <v>0</v>
      </c>
      <c r="D286" s="40">
        <f>D287</f>
        <v>0</v>
      </c>
      <c r="E286" s="41">
        <f t="shared" si="13"/>
        <v>0</v>
      </c>
      <c r="F286" s="40">
        <f>F287</f>
        <v>0</v>
      </c>
      <c r="G286" s="41">
        <f t="shared" si="14"/>
        <v>0</v>
      </c>
      <c r="H286" s="46" t="e">
        <f t="shared" si="15"/>
        <v>#DIV/0!</v>
      </c>
      <c r="I286" s="40">
        <f>I287</f>
        <v>0</v>
      </c>
      <c r="J286" s="40">
        <f>J287</f>
        <v>0</v>
      </c>
    </row>
    <row r="287" spans="1:10" ht="12.75" hidden="1">
      <c r="A287" s="2" t="s">
        <v>568</v>
      </c>
      <c r="B287" s="7" t="s">
        <v>569</v>
      </c>
      <c r="C287" s="46">
        <v>0</v>
      </c>
      <c r="D287" s="46">
        <v>0</v>
      </c>
      <c r="E287" s="47">
        <f t="shared" si="13"/>
        <v>0</v>
      </c>
      <c r="F287" s="46">
        <v>0</v>
      </c>
      <c r="G287" s="47">
        <f t="shared" si="14"/>
        <v>0</v>
      </c>
      <c r="H287" s="46" t="e">
        <f t="shared" si="15"/>
        <v>#DIV/0!</v>
      </c>
      <c r="I287" s="46">
        <v>0</v>
      </c>
      <c r="J287" s="46">
        <v>0</v>
      </c>
    </row>
    <row r="288" spans="1:10" ht="66" hidden="1">
      <c r="A288" s="2" t="s">
        <v>570</v>
      </c>
      <c r="B288" s="7" t="s">
        <v>571</v>
      </c>
      <c r="C288" s="46">
        <f>C289</f>
        <v>0</v>
      </c>
      <c r="D288" s="46">
        <f>D289</f>
        <v>0</v>
      </c>
      <c r="E288" s="47">
        <f t="shared" si="13"/>
        <v>0</v>
      </c>
      <c r="F288" s="46">
        <f>F289</f>
        <v>0</v>
      </c>
      <c r="G288" s="47">
        <f t="shared" si="14"/>
        <v>0</v>
      </c>
      <c r="H288" s="46" t="e">
        <f t="shared" si="15"/>
        <v>#DIV/0!</v>
      </c>
      <c r="I288" s="46">
        <f>I289</f>
        <v>0</v>
      </c>
      <c r="J288" s="46">
        <f>J289</f>
        <v>0</v>
      </c>
    </row>
    <row r="289" spans="1:10" ht="52.5" hidden="1">
      <c r="A289" s="2" t="s">
        <v>572</v>
      </c>
      <c r="B289" s="7" t="s">
        <v>573</v>
      </c>
      <c r="C289" s="46"/>
      <c r="D289" s="46"/>
      <c r="E289" s="47">
        <f t="shared" si="13"/>
        <v>0</v>
      </c>
      <c r="F289" s="46"/>
      <c r="G289" s="47">
        <f t="shared" si="14"/>
        <v>0</v>
      </c>
      <c r="H289" s="46" t="e">
        <f t="shared" si="15"/>
        <v>#DIV/0!</v>
      </c>
      <c r="I289" s="46"/>
      <c r="J289" s="46"/>
    </row>
    <row r="290" spans="1:10" ht="39" hidden="1">
      <c r="A290" s="2" t="s">
        <v>574</v>
      </c>
      <c r="B290" s="7" t="s">
        <v>575</v>
      </c>
      <c r="C290" s="46">
        <f>C291</f>
        <v>0</v>
      </c>
      <c r="D290" s="46">
        <f>D291</f>
        <v>0</v>
      </c>
      <c r="E290" s="47">
        <f t="shared" si="13"/>
        <v>0</v>
      </c>
      <c r="F290" s="46">
        <f>F291</f>
        <v>0</v>
      </c>
      <c r="G290" s="47">
        <f t="shared" si="14"/>
        <v>0</v>
      </c>
      <c r="H290" s="46" t="e">
        <f t="shared" si="15"/>
        <v>#DIV/0!</v>
      </c>
      <c r="I290" s="46">
        <f>I291</f>
        <v>0</v>
      </c>
      <c r="J290" s="46">
        <f>J291</f>
        <v>0</v>
      </c>
    </row>
    <row r="291" spans="1:10" ht="39" hidden="1">
      <c r="A291" s="2" t="s">
        <v>576</v>
      </c>
      <c r="B291" s="7" t="s">
        <v>577</v>
      </c>
      <c r="C291" s="46"/>
      <c r="D291" s="46"/>
      <c r="E291" s="47">
        <f t="shared" si="13"/>
        <v>0</v>
      </c>
      <c r="F291" s="46"/>
      <c r="G291" s="47">
        <f t="shared" si="14"/>
        <v>0</v>
      </c>
      <c r="H291" s="46" t="e">
        <f t="shared" si="15"/>
        <v>#DIV/0!</v>
      </c>
      <c r="I291" s="46"/>
      <c r="J291" s="46"/>
    </row>
    <row r="292" spans="1:10" s="45" customFormat="1" ht="69" customHeight="1">
      <c r="A292" s="68" t="s">
        <v>578</v>
      </c>
      <c r="B292" s="55" t="s">
        <v>579</v>
      </c>
      <c r="C292" s="40">
        <f>C293</f>
        <v>0</v>
      </c>
      <c r="D292" s="40">
        <f>D293</f>
        <v>0</v>
      </c>
      <c r="E292" s="41">
        <f t="shared" si="13"/>
        <v>0</v>
      </c>
      <c r="F292" s="40">
        <f>F293</f>
        <v>0</v>
      </c>
      <c r="G292" s="41">
        <f t="shared" si="14"/>
        <v>0</v>
      </c>
      <c r="H292" s="46"/>
      <c r="I292" s="40">
        <f>I293</f>
        <v>0</v>
      </c>
      <c r="J292" s="40">
        <f>J293</f>
        <v>1340.4</v>
      </c>
    </row>
    <row r="293" spans="1:10" ht="66.75" customHeight="1">
      <c r="A293" s="2" t="s">
        <v>285</v>
      </c>
      <c r="B293" s="7" t="s">
        <v>291</v>
      </c>
      <c r="C293" s="46">
        <v>0</v>
      </c>
      <c r="D293" s="46">
        <v>0</v>
      </c>
      <c r="E293" s="47">
        <f t="shared" si="13"/>
        <v>0</v>
      </c>
      <c r="F293" s="46">
        <v>0</v>
      </c>
      <c r="G293" s="47">
        <f t="shared" si="14"/>
        <v>0</v>
      </c>
      <c r="H293" s="46"/>
      <c r="I293" s="46"/>
      <c r="J293" s="46">
        <v>1340.4</v>
      </c>
    </row>
    <row r="294" spans="1:10" s="45" customFormat="1" ht="57" customHeight="1">
      <c r="A294" s="68" t="s">
        <v>580</v>
      </c>
      <c r="B294" s="55" t="s">
        <v>581</v>
      </c>
      <c r="C294" s="40">
        <f>C295</f>
        <v>0</v>
      </c>
      <c r="D294" s="40">
        <f>D295</f>
        <v>0</v>
      </c>
      <c r="E294" s="41">
        <f t="shared" si="13"/>
        <v>0</v>
      </c>
      <c r="F294" s="40">
        <f>F295</f>
        <v>0</v>
      </c>
      <c r="G294" s="41">
        <f t="shared" si="14"/>
        <v>0</v>
      </c>
      <c r="H294" s="46"/>
      <c r="I294" s="40">
        <f>I295</f>
        <v>0</v>
      </c>
      <c r="J294" s="40">
        <f>J295</f>
        <v>2613.6</v>
      </c>
    </row>
    <row r="295" spans="1:10" ht="57" customHeight="1">
      <c r="A295" s="2" t="s">
        <v>286</v>
      </c>
      <c r="B295" s="7" t="s">
        <v>290</v>
      </c>
      <c r="C295" s="46">
        <v>0</v>
      </c>
      <c r="D295" s="46">
        <v>0</v>
      </c>
      <c r="E295" s="47">
        <f t="shared" si="13"/>
        <v>0</v>
      </c>
      <c r="F295" s="46">
        <v>0</v>
      </c>
      <c r="G295" s="47">
        <f t="shared" si="14"/>
        <v>0</v>
      </c>
      <c r="H295" s="46"/>
      <c r="I295" s="46">
        <v>0</v>
      </c>
      <c r="J295" s="46">
        <v>2613.6</v>
      </c>
    </row>
    <row r="296" spans="1:10" ht="21" customHeight="1">
      <c r="A296" s="68" t="s">
        <v>582</v>
      </c>
      <c r="B296" s="7" t="s">
        <v>235</v>
      </c>
      <c r="C296" s="46">
        <f>C297</f>
        <v>0</v>
      </c>
      <c r="D296" s="46">
        <f>D297</f>
        <v>2980</v>
      </c>
      <c r="E296" s="46">
        <f>E297</f>
        <v>0</v>
      </c>
      <c r="F296" s="46">
        <f>F297</f>
        <v>2980</v>
      </c>
      <c r="G296" s="47"/>
      <c r="H296" s="46">
        <f t="shared" si="15"/>
        <v>100</v>
      </c>
      <c r="I296" s="46"/>
      <c r="J296" s="46">
        <f>J297</f>
        <v>5841.8</v>
      </c>
    </row>
    <row r="297" spans="1:10" ht="30" customHeight="1">
      <c r="A297" s="2" t="s">
        <v>217</v>
      </c>
      <c r="B297" s="7" t="s">
        <v>50</v>
      </c>
      <c r="C297" s="46">
        <v>0</v>
      </c>
      <c r="D297" s="46">
        <v>2980</v>
      </c>
      <c r="E297" s="47"/>
      <c r="F297" s="46">
        <v>2980</v>
      </c>
      <c r="G297" s="47"/>
      <c r="H297" s="46">
        <f t="shared" si="15"/>
        <v>100</v>
      </c>
      <c r="I297" s="46"/>
      <c r="J297" s="46">
        <v>5841.8</v>
      </c>
    </row>
    <row r="298" spans="1:10" s="45" customFormat="1" ht="12.75">
      <c r="A298" s="65" t="s">
        <v>583</v>
      </c>
      <c r="B298" s="55" t="s">
        <v>584</v>
      </c>
      <c r="C298" s="40">
        <f>C299</f>
        <v>0</v>
      </c>
      <c r="D298" s="40">
        <f>D299</f>
        <v>0</v>
      </c>
      <c r="E298" s="41">
        <f t="shared" si="13"/>
        <v>0</v>
      </c>
      <c r="F298" s="40">
        <f>F299</f>
        <v>0</v>
      </c>
      <c r="G298" s="41">
        <f t="shared" si="14"/>
        <v>0</v>
      </c>
      <c r="H298" s="40"/>
      <c r="I298" s="40">
        <f>I299</f>
        <v>0</v>
      </c>
      <c r="J298" s="40">
        <f>J299</f>
        <v>2706.1</v>
      </c>
    </row>
    <row r="299" spans="1:10" ht="12.75">
      <c r="A299" s="4" t="s">
        <v>585</v>
      </c>
      <c r="B299" s="11" t="s">
        <v>16</v>
      </c>
      <c r="C299" s="46">
        <v>0</v>
      </c>
      <c r="D299" s="46">
        <v>0</v>
      </c>
      <c r="E299" s="47">
        <f t="shared" si="13"/>
        <v>0</v>
      </c>
      <c r="F299" s="46">
        <v>0</v>
      </c>
      <c r="G299" s="47">
        <f t="shared" si="14"/>
        <v>0</v>
      </c>
      <c r="H299" s="46"/>
      <c r="I299" s="46"/>
      <c r="J299" s="46">
        <v>2706.1</v>
      </c>
    </row>
    <row r="300" spans="1:10" s="51" customFormat="1" ht="12.75">
      <c r="A300" s="15" t="s">
        <v>586</v>
      </c>
      <c r="B300" s="12" t="s">
        <v>234</v>
      </c>
      <c r="C300" s="60">
        <f>C303+C312</f>
        <v>913920</v>
      </c>
      <c r="D300" s="60">
        <f>D303+D312</f>
        <v>1315714.8</v>
      </c>
      <c r="E300" s="61">
        <f t="shared" si="13"/>
        <v>401794.80000000005</v>
      </c>
      <c r="F300" s="60">
        <f>F301+F312+F303+F305+F307</f>
        <v>400464.9</v>
      </c>
      <c r="G300" s="61">
        <f t="shared" si="14"/>
        <v>-915249.9</v>
      </c>
      <c r="H300" s="60">
        <f t="shared" si="15"/>
        <v>30.43705976401573</v>
      </c>
      <c r="I300" s="60">
        <f>I301+I312+I303+I305+I307</f>
        <v>0</v>
      </c>
      <c r="J300" s="60">
        <f>J303+J312</f>
        <v>3782524.8</v>
      </c>
    </row>
    <row r="301" spans="1:10" ht="52.5" hidden="1">
      <c r="A301" s="4" t="s">
        <v>587</v>
      </c>
      <c r="B301" s="11" t="s">
        <v>588</v>
      </c>
      <c r="C301" s="46">
        <f>C302</f>
        <v>0</v>
      </c>
      <c r="D301" s="46">
        <f>D302</f>
        <v>0</v>
      </c>
      <c r="E301" s="47">
        <f t="shared" si="13"/>
        <v>0</v>
      </c>
      <c r="F301" s="46">
        <f>F302</f>
        <v>0</v>
      </c>
      <c r="G301" s="47">
        <f t="shared" si="14"/>
        <v>0</v>
      </c>
      <c r="H301" s="46" t="e">
        <f t="shared" si="15"/>
        <v>#DIV/0!</v>
      </c>
      <c r="I301" s="46">
        <f>I302</f>
        <v>0</v>
      </c>
      <c r="J301" s="46">
        <f>J302</f>
        <v>0</v>
      </c>
    </row>
    <row r="302" spans="1:10" ht="52.5" hidden="1">
      <c r="A302" s="4" t="s">
        <v>589</v>
      </c>
      <c r="B302" s="11" t="s">
        <v>590</v>
      </c>
      <c r="C302" s="46"/>
      <c r="D302" s="46"/>
      <c r="E302" s="47">
        <f t="shared" si="13"/>
        <v>0</v>
      </c>
      <c r="F302" s="46"/>
      <c r="G302" s="47">
        <f t="shared" si="14"/>
        <v>0</v>
      </c>
      <c r="H302" s="46" t="e">
        <f t="shared" si="15"/>
        <v>#DIV/0!</v>
      </c>
      <c r="I302" s="46"/>
      <c r="J302" s="46"/>
    </row>
    <row r="303" spans="1:10" ht="43.5" customHeight="1" hidden="1">
      <c r="A303" s="65" t="s">
        <v>591</v>
      </c>
      <c r="B303" s="11" t="s">
        <v>592</v>
      </c>
      <c r="C303" s="46">
        <f>C304</f>
        <v>0</v>
      </c>
      <c r="D303" s="46">
        <f>D304</f>
        <v>0</v>
      </c>
      <c r="E303" s="47">
        <f>E304</f>
        <v>0</v>
      </c>
      <c r="F303" s="46">
        <f>F304</f>
        <v>0</v>
      </c>
      <c r="G303" s="47">
        <f t="shared" si="14"/>
        <v>0</v>
      </c>
      <c r="H303" s="46" t="e">
        <f t="shared" si="15"/>
        <v>#DIV/0!</v>
      </c>
      <c r="I303" s="46">
        <f>I304</f>
        <v>0</v>
      </c>
      <c r="J303" s="46">
        <f>J304</f>
        <v>0</v>
      </c>
    </row>
    <row r="304" spans="1:10" ht="26.25" hidden="1">
      <c r="A304" s="4" t="s">
        <v>17</v>
      </c>
      <c r="B304" s="11" t="s">
        <v>18</v>
      </c>
      <c r="C304" s="46">
        <v>0</v>
      </c>
      <c r="D304" s="46">
        <v>0</v>
      </c>
      <c r="E304" s="47">
        <f t="shared" si="13"/>
        <v>0</v>
      </c>
      <c r="F304" s="46">
        <v>0</v>
      </c>
      <c r="G304" s="47">
        <f t="shared" si="14"/>
        <v>0</v>
      </c>
      <c r="H304" s="46" t="e">
        <f t="shared" si="15"/>
        <v>#DIV/0!</v>
      </c>
      <c r="I304" s="46">
        <v>0</v>
      </c>
      <c r="J304" s="46">
        <v>0</v>
      </c>
    </row>
    <row r="305" spans="1:10" ht="26.25" hidden="1">
      <c r="A305" s="4" t="s">
        <v>593</v>
      </c>
      <c r="B305" s="11" t="s">
        <v>594</v>
      </c>
      <c r="C305" s="46">
        <f>C306</f>
        <v>0</v>
      </c>
      <c r="D305" s="46">
        <f>D306</f>
        <v>0</v>
      </c>
      <c r="E305" s="47">
        <f t="shared" si="13"/>
        <v>0</v>
      </c>
      <c r="F305" s="46">
        <f>F306</f>
        <v>0</v>
      </c>
      <c r="G305" s="47">
        <f t="shared" si="14"/>
        <v>0</v>
      </c>
      <c r="H305" s="46" t="e">
        <f t="shared" si="15"/>
        <v>#DIV/0!</v>
      </c>
      <c r="I305" s="46">
        <f>I306</f>
        <v>0</v>
      </c>
      <c r="J305" s="46">
        <f>J306</f>
        <v>0</v>
      </c>
    </row>
    <row r="306" spans="1:10" ht="39" hidden="1">
      <c r="A306" s="4" t="s">
        <v>595</v>
      </c>
      <c r="B306" s="11" t="s">
        <v>596</v>
      </c>
      <c r="C306" s="46"/>
      <c r="D306" s="46"/>
      <c r="E306" s="47">
        <f t="shared" si="13"/>
        <v>0</v>
      </c>
      <c r="F306" s="46"/>
      <c r="G306" s="47">
        <f t="shared" si="14"/>
        <v>0</v>
      </c>
      <c r="H306" s="46" t="e">
        <f t="shared" si="15"/>
        <v>#DIV/0!</v>
      </c>
      <c r="I306" s="46"/>
      <c r="J306" s="46"/>
    </row>
    <row r="307" spans="1:10" ht="26.25" hidden="1">
      <c r="A307" s="4" t="s">
        <v>597</v>
      </c>
      <c r="B307" s="11" t="s">
        <v>598</v>
      </c>
      <c r="C307" s="46">
        <f>C308+C310</f>
        <v>0</v>
      </c>
      <c r="D307" s="46">
        <f>D308+D310</f>
        <v>0</v>
      </c>
      <c r="E307" s="47">
        <f t="shared" si="13"/>
        <v>0</v>
      </c>
      <c r="F307" s="46">
        <f>F308+F310</f>
        <v>0</v>
      </c>
      <c r="G307" s="47">
        <f t="shared" si="14"/>
        <v>0</v>
      </c>
      <c r="H307" s="46" t="e">
        <f t="shared" si="15"/>
        <v>#DIV/0!</v>
      </c>
      <c r="I307" s="46">
        <f>I308+I310</f>
        <v>0</v>
      </c>
      <c r="J307" s="46">
        <f>J308+J310</f>
        <v>0</v>
      </c>
    </row>
    <row r="308" spans="1:10" ht="39" hidden="1">
      <c r="A308" s="4" t="s">
        <v>599</v>
      </c>
      <c r="B308" s="11" t="s">
        <v>600</v>
      </c>
      <c r="C308" s="46">
        <f>C309</f>
        <v>0</v>
      </c>
      <c r="D308" s="46">
        <f>D309</f>
        <v>0</v>
      </c>
      <c r="E308" s="47">
        <f t="shared" si="13"/>
        <v>0</v>
      </c>
      <c r="F308" s="46">
        <f>F309</f>
        <v>0</v>
      </c>
      <c r="G308" s="47">
        <f t="shared" si="14"/>
        <v>0</v>
      </c>
      <c r="H308" s="46" t="e">
        <f t="shared" si="15"/>
        <v>#DIV/0!</v>
      </c>
      <c r="I308" s="46">
        <f>I309</f>
        <v>0</v>
      </c>
      <c r="J308" s="46">
        <f>J309</f>
        <v>0</v>
      </c>
    </row>
    <row r="309" spans="1:10" ht="52.5" hidden="1">
      <c r="A309" s="4" t="s">
        <v>601</v>
      </c>
      <c r="B309" s="11" t="s">
        <v>602</v>
      </c>
      <c r="C309" s="46"/>
      <c r="D309" s="46"/>
      <c r="E309" s="47">
        <f t="shared" si="13"/>
        <v>0</v>
      </c>
      <c r="F309" s="46"/>
      <c r="G309" s="47">
        <f t="shared" si="14"/>
        <v>0</v>
      </c>
      <c r="H309" s="46" t="e">
        <f t="shared" si="15"/>
        <v>#DIV/0!</v>
      </c>
      <c r="I309" s="46"/>
      <c r="J309" s="46"/>
    </row>
    <row r="310" spans="1:10" ht="52.5" hidden="1">
      <c r="A310" s="4" t="s">
        <v>603</v>
      </c>
      <c r="B310" s="11" t="s">
        <v>604</v>
      </c>
      <c r="C310" s="46">
        <f>C311</f>
        <v>0</v>
      </c>
      <c r="D310" s="46">
        <f>D311</f>
        <v>0</v>
      </c>
      <c r="E310" s="47">
        <f t="shared" si="13"/>
        <v>0</v>
      </c>
      <c r="F310" s="46">
        <f>F311</f>
        <v>0</v>
      </c>
      <c r="G310" s="47">
        <f t="shared" si="14"/>
        <v>0</v>
      </c>
      <c r="H310" s="46" t="e">
        <f t="shared" si="15"/>
        <v>#DIV/0!</v>
      </c>
      <c r="I310" s="46">
        <f>I311</f>
        <v>0</v>
      </c>
      <c r="J310" s="46">
        <f>J311</f>
        <v>0</v>
      </c>
    </row>
    <row r="311" spans="1:10" ht="52.5" hidden="1">
      <c r="A311" s="4" t="s">
        <v>605</v>
      </c>
      <c r="B311" s="11" t="s">
        <v>606</v>
      </c>
      <c r="C311" s="46">
        <v>0</v>
      </c>
      <c r="D311" s="46">
        <v>0</v>
      </c>
      <c r="E311" s="47">
        <f t="shared" si="13"/>
        <v>0</v>
      </c>
      <c r="F311" s="46">
        <v>0</v>
      </c>
      <c r="G311" s="47">
        <f t="shared" si="14"/>
        <v>0</v>
      </c>
      <c r="H311" s="46" t="e">
        <f t="shared" si="15"/>
        <v>#DIV/0!</v>
      </c>
      <c r="I311" s="46">
        <v>0</v>
      </c>
      <c r="J311" s="46">
        <v>0</v>
      </c>
    </row>
    <row r="312" spans="1:10" s="45" customFormat="1" ht="12.75">
      <c r="A312" s="65" t="s">
        <v>607</v>
      </c>
      <c r="B312" s="70" t="s">
        <v>233</v>
      </c>
      <c r="C312" s="40">
        <f>C313</f>
        <v>913920</v>
      </c>
      <c r="D312" s="40">
        <f>D313</f>
        <v>1315714.8</v>
      </c>
      <c r="E312" s="41">
        <f t="shared" si="13"/>
        <v>401794.80000000005</v>
      </c>
      <c r="F312" s="40">
        <f>F313</f>
        <v>400464.9</v>
      </c>
      <c r="G312" s="41">
        <f t="shared" si="14"/>
        <v>-915249.9</v>
      </c>
      <c r="H312" s="40">
        <f t="shared" si="15"/>
        <v>30.43705976401573</v>
      </c>
      <c r="I312" s="40">
        <f>I313</f>
        <v>0</v>
      </c>
      <c r="J312" s="40">
        <f>J313</f>
        <v>3782524.8</v>
      </c>
    </row>
    <row r="313" spans="1:10" ht="12.75">
      <c r="A313" s="4" t="s">
        <v>210</v>
      </c>
      <c r="B313" s="11" t="s">
        <v>52</v>
      </c>
      <c r="C313" s="46">
        <v>913920</v>
      </c>
      <c r="D313" s="46">
        <v>1315714.8</v>
      </c>
      <c r="E313" s="47">
        <f t="shared" si="13"/>
        <v>401794.80000000005</v>
      </c>
      <c r="F313" s="46">
        <v>400464.9</v>
      </c>
      <c r="G313" s="47">
        <f t="shared" si="14"/>
        <v>-915249.9</v>
      </c>
      <c r="H313" s="46">
        <f t="shared" si="15"/>
        <v>30.43705976401573</v>
      </c>
      <c r="I313" s="46">
        <v>0</v>
      </c>
      <c r="J313" s="46">
        <v>3782524.8</v>
      </c>
    </row>
    <row r="314" spans="1:10" ht="12.75">
      <c r="A314" s="62" t="s">
        <v>608</v>
      </c>
      <c r="B314" s="32" t="s">
        <v>609</v>
      </c>
      <c r="C314" s="33">
        <f>C315</f>
        <v>0</v>
      </c>
      <c r="D314" s="33">
        <f>D315</f>
        <v>6560</v>
      </c>
      <c r="E314" s="34">
        <f t="shared" si="13"/>
        <v>6560</v>
      </c>
      <c r="F314" s="33">
        <f>F315</f>
        <v>6554</v>
      </c>
      <c r="G314" s="34">
        <f t="shared" si="14"/>
        <v>-6</v>
      </c>
      <c r="H314" s="33">
        <f t="shared" si="15"/>
        <v>99.90853658536587</v>
      </c>
      <c r="I314" s="33">
        <f>I315</f>
        <v>0</v>
      </c>
      <c r="J314" s="33">
        <f>J315</f>
        <v>84361</v>
      </c>
    </row>
    <row r="315" spans="1:10" s="45" customFormat="1" ht="18.75" customHeight="1">
      <c r="A315" s="54" t="s">
        <v>610</v>
      </c>
      <c r="B315" s="55" t="s">
        <v>19</v>
      </c>
      <c r="C315" s="44">
        <f>C317+C316</f>
        <v>0</v>
      </c>
      <c r="D315" s="44">
        <f>D317+D316</f>
        <v>6560</v>
      </c>
      <c r="E315" s="56">
        <f t="shared" si="13"/>
        <v>6560</v>
      </c>
      <c r="F315" s="44">
        <f>F317+F316</f>
        <v>6554</v>
      </c>
      <c r="G315" s="56">
        <f t="shared" si="14"/>
        <v>-6</v>
      </c>
      <c r="H315" s="44">
        <f t="shared" si="15"/>
        <v>99.90853658536587</v>
      </c>
      <c r="I315" s="44">
        <f>I317+I316</f>
        <v>0</v>
      </c>
      <c r="J315" s="44">
        <f>J317+J316</f>
        <v>84361</v>
      </c>
    </row>
    <row r="316" spans="1:10" ht="52.5" hidden="1">
      <c r="A316" s="1" t="s">
        <v>1</v>
      </c>
      <c r="B316" s="7" t="s">
        <v>0</v>
      </c>
      <c r="C316" s="42"/>
      <c r="D316" s="42"/>
      <c r="E316" s="43">
        <f t="shared" si="13"/>
        <v>0</v>
      </c>
      <c r="F316" s="42"/>
      <c r="G316" s="43">
        <f t="shared" si="14"/>
        <v>0</v>
      </c>
      <c r="H316" s="42" t="e">
        <f t="shared" si="15"/>
        <v>#DIV/0!</v>
      </c>
      <c r="I316" s="42"/>
      <c r="J316" s="42"/>
    </row>
    <row r="317" spans="1:10" ht="12.75">
      <c r="A317" s="1" t="s">
        <v>37</v>
      </c>
      <c r="B317" s="7" t="s">
        <v>19</v>
      </c>
      <c r="C317" s="42">
        <v>0</v>
      </c>
      <c r="D317" s="42">
        <v>6560</v>
      </c>
      <c r="E317" s="43">
        <f t="shared" si="13"/>
        <v>6560</v>
      </c>
      <c r="F317" s="42">
        <v>6554</v>
      </c>
      <c r="G317" s="43">
        <f t="shared" si="14"/>
        <v>-6</v>
      </c>
      <c r="H317" s="42">
        <f t="shared" si="15"/>
        <v>99.90853658536587</v>
      </c>
      <c r="I317" s="42"/>
      <c r="J317" s="42">
        <v>84361</v>
      </c>
    </row>
    <row r="318" spans="1:10" ht="66">
      <c r="A318" s="31" t="s">
        <v>611</v>
      </c>
      <c r="B318" s="12" t="s">
        <v>247</v>
      </c>
      <c r="C318" s="60">
        <f>C319</f>
        <v>0</v>
      </c>
      <c r="D318" s="60">
        <f>D319</f>
        <v>1083.8</v>
      </c>
      <c r="E318" s="61">
        <f t="shared" si="13"/>
        <v>1083.8</v>
      </c>
      <c r="F318" s="60">
        <f>F319</f>
        <v>1313.7</v>
      </c>
      <c r="G318" s="61">
        <f t="shared" si="14"/>
        <v>229.9000000000001</v>
      </c>
      <c r="H318" s="60">
        <f t="shared" si="15"/>
        <v>121.21240081195795</v>
      </c>
      <c r="I318" s="60">
        <f>I319</f>
        <v>0</v>
      </c>
      <c r="J318" s="60">
        <f>J319</f>
        <v>1337.4</v>
      </c>
    </row>
    <row r="319" spans="1:10" s="51" customFormat="1" ht="26.25">
      <c r="A319" s="58" t="s">
        <v>612</v>
      </c>
      <c r="B319" s="12" t="s">
        <v>246</v>
      </c>
      <c r="C319" s="33">
        <f>C320</f>
        <v>0</v>
      </c>
      <c r="D319" s="33">
        <f>D320</f>
        <v>1083.8</v>
      </c>
      <c r="E319" s="34">
        <f t="shared" si="13"/>
        <v>1083.8</v>
      </c>
      <c r="F319" s="33">
        <f>F320</f>
        <v>1313.7</v>
      </c>
      <c r="G319" s="34">
        <f t="shared" si="14"/>
        <v>229.9000000000001</v>
      </c>
      <c r="H319" s="33">
        <f t="shared" si="15"/>
        <v>121.21240081195795</v>
      </c>
      <c r="I319" s="33">
        <f>I320</f>
        <v>0</v>
      </c>
      <c r="J319" s="33">
        <f>J320</f>
        <v>1337.4</v>
      </c>
    </row>
    <row r="320" spans="1:10" s="45" customFormat="1" ht="26.25">
      <c r="A320" s="38" t="s">
        <v>613</v>
      </c>
      <c r="B320" s="70" t="s">
        <v>614</v>
      </c>
      <c r="C320" s="44">
        <f>C322+C323</f>
        <v>0</v>
      </c>
      <c r="D320" s="44">
        <f>D322+D323</f>
        <v>1083.8</v>
      </c>
      <c r="E320" s="56">
        <f t="shared" si="13"/>
        <v>1083.8</v>
      </c>
      <c r="F320" s="44">
        <f>F322+F323</f>
        <v>1313.7</v>
      </c>
      <c r="G320" s="56">
        <f t="shared" si="14"/>
        <v>229.9000000000001</v>
      </c>
      <c r="H320" s="44">
        <f t="shared" si="15"/>
        <v>121.21240081195795</v>
      </c>
      <c r="I320" s="44">
        <f>I322+I323</f>
        <v>0</v>
      </c>
      <c r="J320" s="44">
        <f>J322+J323</f>
        <v>1337.4</v>
      </c>
    </row>
    <row r="321" spans="1:10" ht="12.75" hidden="1">
      <c r="A321" s="5"/>
      <c r="B321" s="11"/>
      <c r="C321" s="42"/>
      <c r="D321" s="42"/>
      <c r="E321" s="43">
        <f t="shared" si="13"/>
        <v>0</v>
      </c>
      <c r="F321" s="42"/>
      <c r="G321" s="43">
        <f t="shared" si="14"/>
        <v>0</v>
      </c>
      <c r="H321" s="42" t="e">
        <f t="shared" si="15"/>
        <v>#DIV/0!</v>
      </c>
      <c r="I321" s="42"/>
      <c r="J321" s="42"/>
    </row>
    <row r="322" spans="1:10" ht="26.25">
      <c r="A322" s="5" t="s">
        <v>40</v>
      </c>
      <c r="B322" s="11" t="s">
        <v>41</v>
      </c>
      <c r="C322" s="42">
        <v>0</v>
      </c>
      <c r="D322" s="42">
        <v>114.9</v>
      </c>
      <c r="E322" s="43">
        <f t="shared" si="13"/>
        <v>114.9</v>
      </c>
      <c r="F322" s="42">
        <v>160.2</v>
      </c>
      <c r="G322" s="43">
        <f t="shared" si="14"/>
        <v>45.29999999999998</v>
      </c>
      <c r="H322" s="42">
        <f t="shared" si="15"/>
        <v>139.4255874673629</v>
      </c>
      <c r="I322" s="42"/>
      <c r="J322" s="42">
        <v>183.9</v>
      </c>
    </row>
    <row r="323" spans="1:10" ht="26.25">
      <c r="A323" s="5" t="s">
        <v>20</v>
      </c>
      <c r="B323" s="11" t="s">
        <v>53</v>
      </c>
      <c r="C323" s="42">
        <v>0</v>
      </c>
      <c r="D323" s="42">
        <v>968.9</v>
      </c>
      <c r="E323" s="43">
        <f t="shared" si="13"/>
        <v>968.9</v>
      </c>
      <c r="F323" s="42">
        <v>1153.5</v>
      </c>
      <c r="G323" s="43">
        <f t="shared" si="14"/>
        <v>184.60000000000002</v>
      </c>
      <c r="H323" s="42">
        <f t="shared" si="15"/>
        <v>119.05253380121788</v>
      </c>
      <c r="I323" s="42"/>
      <c r="J323" s="42">
        <v>1153.5</v>
      </c>
    </row>
    <row r="324" spans="1:10" ht="28.5" customHeight="1">
      <c r="A324" s="31" t="s">
        <v>615</v>
      </c>
      <c r="B324" s="32" t="s">
        <v>222</v>
      </c>
      <c r="C324" s="60">
        <f>C327</f>
        <v>0</v>
      </c>
      <c r="D324" s="60">
        <f>D325</f>
        <v>-7810.2</v>
      </c>
      <c r="E324" s="61">
        <f t="shared" si="13"/>
        <v>-7810.2</v>
      </c>
      <c r="F324" s="60">
        <f>F325</f>
        <v>-7810.6</v>
      </c>
      <c r="G324" s="61">
        <f t="shared" si="14"/>
        <v>-0.4000000000005457</v>
      </c>
      <c r="H324" s="60">
        <f t="shared" si="15"/>
        <v>100.0051215077719</v>
      </c>
      <c r="I324" s="60">
        <f>I327</f>
        <v>0</v>
      </c>
      <c r="J324" s="60">
        <f>J325</f>
        <v>-7810.5</v>
      </c>
    </row>
    <row r="325" spans="1:10" ht="28.5" customHeight="1">
      <c r="A325" s="38" t="s">
        <v>616</v>
      </c>
      <c r="B325" s="70" t="s">
        <v>183</v>
      </c>
      <c r="C325" s="42">
        <v>0</v>
      </c>
      <c r="D325" s="42">
        <f>D326+D327</f>
        <v>-7810.2</v>
      </c>
      <c r="E325" s="43">
        <f>D325-C325</f>
        <v>-7810.2</v>
      </c>
      <c r="F325" s="42">
        <f>F326+F327</f>
        <v>-7810.6</v>
      </c>
      <c r="G325" s="43">
        <f>F325-D325</f>
        <v>-0.4000000000005457</v>
      </c>
      <c r="H325" s="42">
        <f>F325/D325*100</f>
        <v>100.0051215077719</v>
      </c>
      <c r="I325" s="60"/>
      <c r="J325" s="42">
        <f>J326+J327</f>
        <v>-7810.5</v>
      </c>
    </row>
    <row r="326" spans="1:10" ht="42.75" customHeight="1">
      <c r="A326" s="1" t="s">
        <v>216</v>
      </c>
      <c r="B326" s="7" t="s">
        <v>207</v>
      </c>
      <c r="C326" s="42">
        <v>0</v>
      </c>
      <c r="D326" s="42">
        <v>-4270.5</v>
      </c>
      <c r="E326" s="61"/>
      <c r="F326" s="42">
        <v>-4270.5</v>
      </c>
      <c r="G326" s="61"/>
      <c r="H326" s="42">
        <f>F326/D326*100</f>
        <v>100</v>
      </c>
      <c r="I326" s="60"/>
      <c r="J326" s="42">
        <v>-4270.5</v>
      </c>
    </row>
    <row r="327" spans="1:10" ht="31.5" customHeight="1">
      <c r="A327" s="1" t="s">
        <v>218</v>
      </c>
      <c r="B327" s="7" t="s">
        <v>206</v>
      </c>
      <c r="C327" s="42">
        <v>0</v>
      </c>
      <c r="D327" s="42">
        <v>-3539.7</v>
      </c>
      <c r="E327" s="43">
        <f t="shared" si="13"/>
        <v>-3539.7</v>
      </c>
      <c r="F327" s="42">
        <v>-3540.1</v>
      </c>
      <c r="G327" s="43">
        <f t="shared" si="14"/>
        <v>-0.40000000000009095</v>
      </c>
      <c r="H327" s="42">
        <f t="shared" si="15"/>
        <v>100.01130039268864</v>
      </c>
      <c r="I327" s="42"/>
      <c r="J327" s="42">
        <v>-3540</v>
      </c>
    </row>
    <row r="328" spans="1:10" ht="15.75" customHeight="1">
      <c r="A328" s="31"/>
      <c r="B328" s="71" t="s">
        <v>21</v>
      </c>
      <c r="C328" s="72">
        <f>C12+C236</f>
        <v>2685321.6</v>
      </c>
      <c r="D328" s="72">
        <f>D12+D236</f>
        <v>3127153.8999999994</v>
      </c>
      <c r="E328" s="73">
        <f t="shared" si="13"/>
        <v>441832.29999999935</v>
      </c>
      <c r="F328" s="72">
        <f>F12+F236</f>
        <v>2214618.5999999996</v>
      </c>
      <c r="G328" s="73">
        <f t="shared" si="14"/>
        <v>-912535.2999999998</v>
      </c>
      <c r="H328" s="72">
        <f t="shared" si="15"/>
        <v>70.81898335735892</v>
      </c>
      <c r="I328" s="72" t="e">
        <f>I12+I236</f>
        <v>#REF!</v>
      </c>
      <c r="J328" s="72">
        <f>J12+J236</f>
        <v>7840477.6</v>
      </c>
    </row>
    <row r="333" spans="6:9" ht="12.75">
      <c r="F333" s="74"/>
      <c r="I333" s="75"/>
    </row>
  </sheetData>
  <sheetProtection/>
  <autoFilter ref="A11:J11"/>
  <mergeCells count="11">
    <mergeCell ref="A9:A10"/>
    <mergeCell ref="B9:B10"/>
    <mergeCell ref="C9:H9"/>
    <mergeCell ref="J9:J10"/>
    <mergeCell ref="C1:J1"/>
    <mergeCell ref="C2:J2"/>
    <mergeCell ref="C3:J3"/>
    <mergeCell ref="C4:J4"/>
    <mergeCell ref="C6:J6"/>
    <mergeCell ref="D8:J8"/>
    <mergeCell ref="A7:J7"/>
  </mergeCells>
  <printOptions horizontalCentered="1"/>
  <pageMargins left="0.3937007874015748" right="0.3937007874015748" top="1.0236220472440944" bottom="0.3937007874015748" header="0.15748031496062992" footer="0.1968503937007874"/>
  <pageSetup fitToHeight="2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zhuk_m</cp:lastModifiedBy>
  <cp:lastPrinted>2017-08-08T04:50:32Z</cp:lastPrinted>
  <dcterms:created xsi:type="dcterms:W3CDTF">2002-03-11T10:22:12Z</dcterms:created>
  <dcterms:modified xsi:type="dcterms:W3CDTF">2017-08-09T10:45:17Z</dcterms:modified>
  <cp:category/>
  <cp:version/>
  <cp:contentType/>
  <cp:contentStatus/>
</cp:coreProperties>
</file>