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'Лист1'!$A$1:$O$39</definedName>
  </definedNames>
  <calcPr fullCalcOnLoad="1"/>
</workbook>
</file>

<file path=xl/sharedStrings.xml><?xml version="1.0" encoding="utf-8"?>
<sst xmlns="http://schemas.openxmlformats.org/spreadsheetml/2006/main" count="139" uniqueCount="115">
  <si>
    <t>План</t>
  </si>
  <si>
    <t xml:space="preserve"> закупки товаров (работ, услуг)</t>
  </si>
  <si>
    <r>
      <t>На</t>
    </r>
    <r>
      <rPr>
        <u val="single"/>
        <sz val="10"/>
        <rFont val="Arial Cyr"/>
        <family val="2"/>
      </rPr>
      <t xml:space="preserve"> 2014 </t>
    </r>
    <r>
      <rPr>
        <sz val="10"/>
        <rFont val="Arial Cyr"/>
        <family val="2"/>
      </rPr>
      <t>год  (на __________ период)</t>
    </r>
  </si>
  <si>
    <t>Наименование организации</t>
  </si>
  <si>
    <t>Общество с ограниченной ответственностью «Фармация г. Березники»</t>
  </si>
  <si>
    <t>Адрес местонахождения заказчика</t>
  </si>
  <si>
    <t>618400, Пермский край, г. Березники, Советский проспект, д.12</t>
  </si>
  <si>
    <t>Телефон заказчика</t>
  </si>
  <si>
    <t>(3424) 26-29-02</t>
  </si>
  <si>
    <t>Электронная почта заказчика</t>
  </si>
  <si>
    <t>berfarm@mail.ru</t>
  </si>
  <si>
    <t>ИНН</t>
  </si>
  <si>
    <t>КПП</t>
  </si>
  <si>
    <t>ОКАТО</t>
  </si>
  <si>
    <t>?</t>
  </si>
  <si>
    <t>Поряд</t>
  </si>
  <si>
    <t>Код по</t>
  </si>
  <si>
    <t>Код</t>
  </si>
  <si>
    <t>Условия договора</t>
  </si>
  <si>
    <t>Способ</t>
  </si>
  <si>
    <t>Закупка</t>
  </si>
  <si>
    <t>ковый</t>
  </si>
  <si>
    <t>ОКВЭД</t>
  </si>
  <si>
    <t>по</t>
  </si>
  <si>
    <t>Предмет</t>
  </si>
  <si>
    <t>Минима</t>
  </si>
  <si>
    <t>Единица</t>
  </si>
  <si>
    <t>Сведения</t>
  </si>
  <si>
    <t>Регион поставки</t>
  </si>
  <si>
    <t>График</t>
  </si>
  <si>
    <t>закупки</t>
  </si>
  <si>
    <t>в</t>
  </si>
  <si>
    <t>номер</t>
  </si>
  <si>
    <t>ОКДП</t>
  </si>
  <si>
    <t>договора</t>
  </si>
  <si>
    <t>льно</t>
  </si>
  <si>
    <t>измерения</t>
  </si>
  <si>
    <t>о</t>
  </si>
  <si>
    <t>товаров</t>
  </si>
  <si>
    <t>о началь</t>
  </si>
  <si>
    <t>осуществления</t>
  </si>
  <si>
    <t>электрон</t>
  </si>
  <si>
    <t>необходи</t>
  </si>
  <si>
    <t>количес</t>
  </si>
  <si>
    <t>(выполнения работ,</t>
  </si>
  <si>
    <t>ной (макси</t>
  </si>
  <si>
    <t xml:space="preserve">процедур </t>
  </si>
  <si>
    <t xml:space="preserve">ной </t>
  </si>
  <si>
    <t>мые требо</t>
  </si>
  <si>
    <t>тве</t>
  </si>
  <si>
    <t>оказания услуг)</t>
  </si>
  <si>
    <t>мальной)</t>
  </si>
  <si>
    <t>форме</t>
  </si>
  <si>
    <t>вания,</t>
  </si>
  <si>
    <t>наиме</t>
  </si>
  <si>
    <t>(объеме)</t>
  </si>
  <si>
    <t>цене</t>
  </si>
  <si>
    <t>Планируе</t>
  </si>
  <si>
    <t>Срок</t>
  </si>
  <si>
    <t>предьяв</t>
  </si>
  <si>
    <t>ОКЕИ</t>
  </si>
  <si>
    <t>нование</t>
  </si>
  <si>
    <t>мая дата</t>
  </si>
  <si>
    <t>исполне</t>
  </si>
  <si>
    <t>да/нет</t>
  </si>
  <si>
    <t>ляемые к</t>
  </si>
  <si>
    <t>(цене лота)</t>
  </si>
  <si>
    <t xml:space="preserve"> или период</t>
  </si>
  <si>
    <t>ния</t>
  </si>
  <si>
    <t>закупае</t>
  </si>
  <si>
    <t>размещения</t>
  </si>
  <si>
    <t>мым</t>
  </si>
  <si>
    <t xml:space="preserve">извещения </t>
  </si>
  <si>
    <t xml:space="preserve">(месяц, </t>
  </si>
  <si>
    <t>товарам</t>
  </si>
  <si>
    <t>о закупке</t>
  </si>
  <si>
    <t>год)</t>
  </si>
  <si>
    <t>(работам,</t>
  </si>
  <si>
    <t>(месяц, год)</t>
  </si>
  <si>
    <t>услугам)</t>
  </si>
  <si>
    <t>справочно</t>
  </si>
  <si>
    <t>Январь</t>
  </si>
  <si>
    <t>Февраль</t>
  </si>
  <si>
    <t>Март</t>
  </si>
  <si>
    <t>итог</t>
  </si>
  <si>
    <t>Кол-во</t>
  </si>
  <si>
    <t>сумма</t>
  </si>
  <si>
    <t>41.00.2</t>
  </si>
  <si>
    <t>отпуск питьевой воды и прием от него сточных вод</t>
  </si>
  <si>
    <t>м3</t>
  </si>
  <si>
    <t>Город Березники</t>
  </si>
  <si>
    <t>ЗуЕП</t>
  </si>
  <si>
    <t>нет</t>
  </si>
  <si>
    <t xml:space="preserve">40.30.2 </t>
  </si>
  <si>
    <t>подача через присоединенную сеть тепловой энергии в сетевой воде из системы централизованного теплоснабжения, горячей воды, из системы централизованного горячего водоснабжения и (или) теплоносителя</t>
  </si>
  <si>
    <t xml:space="preserve">Гигакалория </t>
  </si>
  <si>
    <t>подача через присоединенную сеть горячей воды, из системы централизованного горячего водоснабжения</t>
  </si>
  <si>
    <t xml:space="preserve">72.40 </t>
  </si>
  <si>
    <t>обслуживание программного обеспечения «Квери склад», «Кверти РМК», обновление реестра запрещенных серий, обновление реестра ЗЦ ЖНВЛС, система «Заказ»</t>
  </si>
  <si>
    <t>шт.</t>
  </si>
  <si>
    <t>ЗП</t>
  </si>
  <si>
    <t xml:space="preserve">40.13.2 </t>
  </si>
  <si>
    <t>поставка электричской энергии и мощности, передача электрической энергии</t>
  </si>
  <si>
    <t>Киловатт-час</t>
  </si>
  <si>
    <t xml:space="preserve">74.60 </t>
  </si>
  <si>
    <t>охрана объектов</t>
  </si>
  <si>
    <t>использование средств охранной сигнализации, КТС</t>
  </si>
  <si>
    <t>Штука</t>
  </si>
  <si>
    <t>тех.обслуживание средств пожарной сигнализации</t>
  </si>
  <si>
    <t>72.50</t>
  </si>
  <si>
    <t>техническое обслуживание контрольно-кассовой техники</t>
  </si>
  <si>
    <t>64.20.5</t>
  </si>
  <si>
    <t>предоставление услуг местной телефонной связи</t>
  </si>
  <si>
    <t>Минута</t>
  </si>
  <si>
    <t>информационные услуги справочных правовых систем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</si>
</sst>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u val="single"/>
      <sz val="10"/>
      <name val="Arial Cyr"/>
      <family val="2"/>
    </font>
    <font>
      <u val="single"/>
      <sz val="10"/>
      <color indexed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4" fillId="0" borderId="2" xfId="20" applyNumberFormat="1" applyFont="1" applyFill="1" applyBorder="1" applyAlignment="1" applyProtection="1">
      <alignment horizontal="left"/>
      <protection/>
    </xf>
    <xf numFmtId="164" fontId="0" fillId="0" borderId="4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5" xfId="0" applyFont="1" applyBorder="1" applyAlignment="1">
      <alignment horizontal="center"/>
    </xf>
    <xf numFmtId="164" fontId="0" fillId="0" borderId="4" xfId="0" applyFont="1" applyBorder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5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6" xfId="0" applyBorder="1" applyAlignment="1">
      <alignment/>
    </xf>
    <xf numFmtId="164" fontId="0" fillId="0" borderId="6" xfId="0" applyFont="1" applyBorder="1" applyAlignment="1">
      <alignment horizontal="center" wrapText="1"/>
    </xf>
    <xf numFmtId="165" fontId="0" fillId="0" borderId="7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right"/>
    </xf>
    <xf numFmtId="164" fontId="0" fillId="0" borderId="9" xfId="0" applyFont="1" applyBorder="1" applyAlignment="1">
      <alignment/>
    </xf>
    <xf numFmtId="164" fontId="2" fillId="0" borderId="9" xfId="0" applyFont="1" applyBorder="1" applyAlignment="1">
      <alignment horizontal="center" wrapText="1"/>
    </xf>
    <xf numFmtId="164" fontId="0" fillId="0" borderId="9" xfId="0" applyFont="1" applyBorder="1" applyAlignment="1">
      <alignment horizontal="right"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center" wrapText="1"/>
    </xf>
    <xf numFmtId="165" fontId="2" fillId="0" borderId="9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right" wrapText="1"/>
    </xf>
    <xf numFmtId="164" fontId="0" fillId="0" borderId="9" xfId="0" applyFont="1" applyBorder="1" applyAlignment="1">
      <alignment wrapText="1"/>
    </xf>
    <xf numFmtId="164" fontId="5" fillId="0" borderId="9" xfId="0" applyFont="1" applyBorder="1" applyAlignment="1">
      <alignment/>
    </xf>
    <xf numFmtId="164" fontId="2" fillId="0" borderId="9" xfId="0" applyFont="1" applyBorder="1" applyAlignment="1">
      <alignment wrapText="1"/>
    </xf>
    <xf numFmtId="164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farm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view="pageBreakPreview" zoomScale="90" zoomScaleSheetLayoutView="90" workbookViewId="0" topLeftCell="E1">
      <selection activeCell="T30" sqref="T30"/>
    </sheetView>
  </sheetViews>
  <sheetFormatPr defaultColWidth="9.00390625" defaultRowHeight="12.75"/>
  <cols>
    <col min="1" max="1" width="5.375" style="0" customWidth="1"/>
    <col min="3" max="3" width="11.625" style="0" customWidth="1"/>
    <col min="4" max="4" width="28.50390625" style="1" customWidth="1"/>
    <col min="5" max="5" width="9.875" style="0" customWidth="1"/>
    <col min="7" max="7" width="9.125" style="0" customWidth="1"/>
    <col min="9" max="9" width="15.25390625" style="0" customWidth="1"/>
    <col min="10" max="10" width="10.50390625" style="0" customWidth="1"/>
    <col min="11" max="11" width="9.875" style="0" customWidth="1"/>
    <col min="12" max="12" width="11.25390625" style="0" customWidth="1"/>
    <col min="13" max="13" width="8.125" style="0" customWidth="1"/>
    <col min="14" max="14" width="10.125" style="0" customWidth="1"/>
    <col min="15" max="15" width="8.25390625" style="0" customWidth="1"/>
    <col min="16" max="16" width="9.125" style="2" customWidth="1"/>
    <col min="17" max="17" width="10.25390625" style="2" customWidth="1"/>
    <col min="18" max="18" width="9.125" style="2" customWidth="1"/>
    <col min="19" max="19" width="10.125" style="2" customWidth="1"/>
    <col min="20" max="20" width="9.125" style="2" customWidth="1"/>
    <col min="21" max="21" width="10.50390625" style="2" customWidth="1"/>
    <col min="22" max="22" width="10.25390625" style="2" customWidth="1"/>
    <col min="23" max="23" width="9.625" style="2" customWidth="1"/>
    <col min="24" max="24" width="6.50390625" style="2" customWidth="1"/>
  </cols>
  <sheetData>
    <row r="1" spans="1:24" s="4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</row>
    <row r="2" spans="1:24" s="4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</row>
    <row r="3" spans="1:24" s="4" customFormat="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</row>
    <row r="4" spans="1:24" s="4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</row>
    <row r="5" spans="1:24" s="4" customFormat="1" ht="13.5">
      <c r="A5" s="6" t="s">
        <v>3</v>
      </c>
      <c r="B5" s="6"/>
      <c r="C5" s="6"/>
      <c r="D5" s="6"/>
      <c r="E5" s="6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  <c r="W5" s="2"/>
      <c r="X5" s="2"/>
    </row>
    <row r="6" spans="1:24" s="4" customFormat="1" ht="13.5">
      <c r="A6" s="6" t="s">
        <v>5</v>
      </c>
      <c r="B6" s="6"/>
      <c r="C6" s="6"/>
      <c r="D6" s="6"/>
      <c r="E6" s="6" t="s"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</row>
    <row r="7" spans="1:24" s="4" customFormat="1" ht="13.5">
      <c r="A7" s="7" t="s">
        <v>7</v>
      </c>
      <c r="B7" s="7"/>
      <c r="C7" s="7"/>
      <c r="D7" s="7"/>
      <c r="E7" s="6" t="s">
        <v>8</v>
      </c>
      <c r="F7" s="6"/>
      <c r="G7" s="6"/>
      <c r="H7" s="6"/>
      <c r="I7" s="6"/>
      <c r="J7" s="6"/>
      <c r="K7" s="6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</row>
    <row r="8" spans="1:24" s="4" customFormat="1" ht="13.5">
      <c r="A8" s="7" t="s">
        <v>9</v>
      </c>
      <c r="B8" s="7"/>
      <c r="C8" s="7"/>
      <c r="D8" s="7"/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2"/>
      <c r="Q8" s="2"/>
      <c r="R8" s="2"/>
      <c r="S8" s="2"/>
      <c r="T8" s="2"/>
      <c r="U8" s="2"/>
      <c r="V8" s="2"/>
      <c r="W8" s="2"/>
      <c r="X8" s="2"/>
    </row>
    <row r="9" spans="1:24" s="4" customFormat="1" ht="13.5">
      <c r="A9" s="7" t="s">
        <v>11</v>
      </c>
      <c r="B9" s="7"/>
      <c r="C9" s="7"/>
      <c r="D9" s="7"/>
      <c r="E9" s="6">
        <v>5911066132</v>
      </c>
      <c r="F9" s="6"/>
      <c r="G9" s="6"/>
      <c r="H9" s="6"/>
      <c r="I9" s="6"/>
      <c r="J9" s="6"/>
      <c r="K9" s="6"/>
      <c r="L9" s="6"/>
      <c r="M9" s="6"/>
      <c r="N9" s="6"/>
      <c r="O9" s="6"/>
      <c r="P9" s="2"/>
      <c r="Q9" s="2"/>
      <c r="R9" s="2"/>
      <c r="S9" s="2"/>
      <c r="T9" s="2"/>
      <c r="U9" s="2"/>
      <c r="V9" s="2"/>
      <c r="W9" s="2"/>
      <c r="X9" s="2"/>
    </row>
    <row r="10" spans="1:24" s="4" customFormat="1" ht="13.5">
      <c r="A10" s="7" t="s">
        <v>12</v>
      </c>
      <c r="B10" s="7"/>
      <c r="C10" s="7"/>
      <c r="D10" s="7"/>
      <c r="E10" s="6">
        <v>591101001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2"/>
    </row>
    <row r="11" spans="1:24" s="4" customFormat="1" ht="13.5">
      <c r="A11" s="7" t="s">
        <v>13</v>
      </c>
      <c r="B11" s="7"/>
      <c r="C11" s="7"/>
      <c r="D11" s="7"/>
      <c r="E11" s="6" t="s">
        <v>14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"/>
      <c r="R11" s="2"/>
      <c r="S11" s="2"/>
      <c r="T11" s="2"/>
      <c r="U11" s="2"/>
      <c r="V11" s="2"/>
      <c r="W11" s="2"/>
      <c r="X11" s="2"/>
    </row>
    <row r="12" spans="1:24" s="4" customFormat="1" ht="13.5">
      <c r="A12"/>
      <c r="B12"/>
      <c r="C12"/>
      <c r="D12" s="1"/>
      <c r="E12"/>
      <c r="F12"/>
      <c r="G12"/>
      <c r="H12"/>
      <c r="I12"/>
      <c r="J12"/>
      <c r="K12"/>
      <c r="L12"/>
      <c r="M12"/>
      <c r="N12"/>
      <c r="O12"/>
      <c r="P12" s="2"/>
      <c r="Q12" s="2"/>
      <c r="R12" s="2"/>
      <c r="S12" s="2"/>
      <c r="T12" s="2"/>
      <c r="U12" s="2"/>
      <c r="V12" s="2"/>
      <c r="W12" s="2"/>
      <c r="X12" s="2"/>
    </row>
    <row r="13" spans="1:24" s="4" customFormat="1" ht="13.5" customHeight="1">
      <c r="A13" s="9" t="s">
        <v>15</v>
      </c>
      <c r="B13" s="9" t="s">
        <v>16</v>
      </c>
      <c r="C13" s="9" t="s">
        <v>17</v>
      </c>
      <c r="D13" s="10" t="s">
        <v>18</v>
      </c>
      <c r="E13" s="10"/>
      <c r="F13" s="10"/>
      <c r="G13" s="10"/>
      <c r="H13" s="10"/>
      <c r="I13" s="10"/>
      <c r="J13" s="10"/>
      <c r="K13" s="10"/>
      <c r="L13" s="10"/>
      <c r="M13" s="10"/>
      <c r="N13" s="9" t="s">
        <v>19</v>
      </c>
      <c r="O13" s="9" t="s">
        <v>20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s="4" customFormat="1" ht="13.5">
      <c r="A14" s="11" t="s">
        <v>21</v>
      </c>
      <c r="B14" s="11" t="s">
        <v>22</v>
      </c>
      <c r="C14" s="11" t="s">
        <v>23</v>
      </c>
      <c r="D14" s="12" t="s">
        <v>24</v>
      </c>
      <c r="E14" s="9" t="s">
        <v>25</v>
      </c>
      <c r="F14" s="9" t="s">
        <v>26</v>
      </c>
      <c r="G14" s="9"/>
      <c r="H14" s="9" t="s">
        <v>27</v>
      </c>
      <c r="I14" s="9" t="s">
        <v>28</v>
      </c>
      <c r="J14" s="9"/>
      <c r="K14" s="9" t="s">
        <v>27</v>
      </c>
      <c r="L14" s="9" t="s">
        <v>29</v>
      </c>
      <c r="M14" s="9"/>
      <c r="N14" s="11" t="s">
        <v>30</v>
      </c>
      <c r="O14" s="11" t="s">
        <v>31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 s="4" customFormat="1" ht="13.5">
      <c r="A15" s="11" t="s">
        <v>32</v>
      </c>
      <c r="B15" s="11"/>
      <c r="C15" s="11" t="s">
        <v>33</v>
      </c>
      <c r="D15" s="13" t="s">
        <v>34</v>
      </c>
      <c r="E15" s="11" t="s">
        <v>35</v>
      </c>
      <c r="F15" s="11" t="s">
        <v>36</v>
      </c>
      <c r="G15" s="11"/>
      <c r="H15" s="11" t="s">
        <v>37</v>
      </c>
      <c r="I15" s="11" t="s">
        <v>38</v>
      </c>
      <c r="J15" s="11"/>
      <c r="K15" s="11" t="s">
        <v>39</v>
      </c>
      <c r="L15" s="11" t="s">
        <v>40</v>
      </c>
      <c r="M15" s="11"/>
      <c r="N15" s="14"/>
      <c r="O15" s="11" t="s">
        <v>41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 s="4" customFormat="1" ht="13.5">
      <c r="A16" s="11"/>
      <c r="B16" s="11"/>
      <c r="C16" s="11"/>
      <c r="D16" s="13"/>
      <c r="E16" s="11" t="s">
        <v>42</v>
      </c>
      <c r="F16" s="11"/>
      <c r="G16" s="11"/>
      <c r="H16" s="11" t="s">
        <v>43</v>
      </c>
      <c r="I16" s="11" t="s">
        <v>44</v>
      </c>
      <c r="J16" s="11"/>
      <c r="K16" s="11" t="s">
        <v>45</v>
      </c>
      <c r="L16" s="11" t="s">
        <v>46</v>
      </c>
      <c r="M16" s="11"/>
      <c r="N16" s="14"/>
      <c r="O16" s="11" t="s">
        <v>47</v>
      </c>
      <c r="P16" s="2"/>
      <c r="Q16" s="2"/>
      <c r="R16" s="2"/>
      <c r="S16" s="2"/>
      <c r="T16" s="2"/>
      <c r="U16" s="2"/>
      <c r="V16" s="2"/>
      <c r="W16" s="2"/>
      <c r="X16" s="2"/>
    </row>
    <row r="17" spans="1:24" s="4" customFormat="1" ht="13.5">
      <c r="A17" s="11"/>
      <c r="B17" s="11"/>
      <c r="C17" s="11"/>
      <c r="D17" s="13"/>
      <c r="E17" s="11" t="s">
        <v>48</v>
      </c>
      <c r="F17" s="15"/>
      <c r="G17" s="15"/>
      <c r="H17" s="11" t="s">
        <v>49</v>
      </c>
      <c r="I17" s="15" t="s">
        <v>50</v>
      </c>
      <c r="J17" s="15"/>
      <c r="K17" s="11" t="s">
        <v>51</v>
      </c>
      <c r="L17" s="15" t="s">
        <v>30</v>
      </c>
      <c r="M17" s="15"/>
      <c r="N17" s="14"/>
      <c r="O17" s="16" t="s">
        <v>52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s="4" customFormat="1" ht="13.5">
      <c r="A18" s="11"/>
      <c r="B18" s="11"/>
      <c r="C18" s="11"/>
      <c r="D18" s="13"/>
      <c r="E18" s="11" t="s">
        <v>53</v>
      </c>
      <c r="F18" s="9" t="s">
        <v>16</v>
      </c>
      <c r="G18" s="9" t="s">
        <v>54</v>
      </c>
      <c r="H18" s="11" t="s">
        <v>55</v>
      </c>
      <c r="I18" s="9" t="s">
        <v>16</v>
      </c>
      <c r="J18" s="9" t="s">
        <v>54</v>
      </c>
      <c r="K18" s="11" t="s">
        <v>56</v>
      </c>
      <c r="L18" s="9" t="s">
        <v>57</v>
      </c>
      <c r="M18" s="9" t="s">
        <v>58</v>
      </c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</row>
    <row r="19" spans="1:24" s="4" customFormat="1" ht="13.5">
      <c r="A19" s="11"/>
      <c r="B19" s="11"/>
      <c r="C19" s="11"/>
      <c r="D19" s="13"/>
      <c r="E19" s="11" t="s">
        <v>59</v>
      </c>
      <c r="F19" s="11" t="s">
        <v>60</v>
      </c>
      <c r="G19" s="11" t="s">
        <v>61</v>
      </c>
      <c r="H19" s="17"/>
      <c r="I19" s="11" t="s">
        <v>13</v>
      </c>
      <c r="J19" s="11" t="s">
        <v>61</v>
      </c>
      <c r="K19" s="11" t="s">
        <v>34</v>
      </c>
      <c r="L19" s="11" t="s">
        <v>62</v>
      </c>
      <c r="M19" s="11" t="s">
        <v>63</v>
      </c>
      <c r="N19" s="14"/>
      <c r="O19" s="11" t="s">
        <v>64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s="4" customFormat="1" ht="13.5">
      <c r="A20" s="11"/>
      <c r="B20" s="11"/>
      <c r="C20" s="11"/>
      <c r="D20" s="13"/>
      <c r="E20" s="11" t="s">
        <v>65</v>
      </c>
      <c r="F20" s="11"/>
      <c r="G20" s="11"/>
      <c r="H20" s="11"/>
      <c r="I20" s="14"/>
      <c r="J20" s="14"/>
      <c r="K20" s="11" t="s">
        <v>66</v>
      </c>
      <c r="L20" s="11" t="s">
        <v>67</v>
      </c>
      <c r="M20" s="11" t="s">
        <v>68</v>
      </c>
      <c r="N20" s="14"/>
      <c r="O20" s="14"/>
      <c r="P20" s="2"/>
      <c r="Q20" s="2"/>
      <c r="R20" s="2"/>
      <c r="S20" s="2"/>
      <c r="T20" s="2"/>
      <c r="U20" s="2"/>
      <c r="V20" s="2"/>
      <c r="W20" s="2"/>
      <c r="X20" s="2"/>
    </row>
    <row r="21" spans="1:24" s="4" customFormat="1" ht="13.5">
      <c r="A21" s="11"/>
      <c r="B21" s="11"/>
      <c r="C21" s="11"/>
      <c r="D21" s="13"/>
      <c r="E21" s="11" t="s">
        <v>69</v>
      </c>
      <c r="F21" s="11"/>
      <c r="G21" s="11"/>
      <c r="H21" s="11"/>
      <c r="I21" s="14"/>
      <c r="J21" s="14"/>
      <c r="K21" s="14"/>
      <c r="L21" s="11" t="s">
        <v>70</v>
      </c>
      <c r="M21" s="11" t="s">
        <v>34</v>
      </c>
      <c r="N21" s="14"/>
      <c r="O21" s="14"/>
      <c r="P21" s="2"/>
      <c r="Q21" s="2"/>
      <c r="R21" s="2"/>
      <c r="S21" s="2"/>
      <c r="T21" s="2"/>
      <c r="U21" s="2"/>
      <c r="V21" s="2"/>
      <c r="W21" s="2"/>
      <c r="X21" s="2"/>
    </row>
    <row r="22" spans="1:24" s="4" customFormat="1" ht="13.5">
      <c r="A22" s="11"/>
      <c r="B22" s="11"/>
      <c r="C22" s="11"/>
      <c r="D22" s="13"/>
      <c r="E22" s="11" t="s">
        <v>71</v>
      </c>
      <c r="F22" s="11"/>
      <c r="G22" s="11"/>
      <c r="H22" s="11"/>
      <c r="I22" s="14"/>
      <c r="J22" s="14"/>
      <c r="K22" s="14"/>
      <c r="L22" s="11" t="s">
        <v>72</v>
      </c>
      <c r="M22" s="11" t="s">
        <v>73</v>
      </c>
      <c r="N22" s="14"/>
      <c r="O22" s="14"/>
      <c r="P22" s="2"/>
      <c r="Q22" s="2"/>
      <c r="R22" s="2"/>
      <c r="S22" s="2"/>
      <c r="T22" s="2"/>
      <c r="U22" s="2"/>
      <c r="V22" s="2"/>
      <c r="W22" s="2"/>
      <c r="X22" s="2"/>
    </row>
    <row r="23" spans="1:24" s="4" customFormat="1" ht="13.5">
      <c r="A23" s="11"/>
      <c r="B23" s="11"/>
      <c r="C23" s="11"/>
      <c r="D23" s="13"/>
      <c r="E23" s="11" t="s">
        <v>74</v>
      </c>
      <c r="F23" s="11"/>
      <c r="G23" s="11"/>
      <c r="H23" s="11"/>
      <c r="I23" s="14"/>
      <c r="J23" s="14"/>
      <c r="K23" s="14"/>
      <c r="L23" s="11" t="s">
        <v>75</v>
      </c>
      <c r="M23" s="11" t="s">
        <v>76</v>
      </c>
      <c r="N23" s="14"/>
      <c r="O23" s="14"/>
      <c r="P23" s="2"/>
      <c r="Q23" s="2"/>
      <c r="R23" s="2"/>
      <c r="S23" s="2"/>
      <c r="T23" s="2"/>
      <c r="U23" s="2"/>
      <c r="V23" s="2"/>
      <c r="W23" s="2"/>
      <c r="X23" s="2"/>
    </row>
    <row r="24" spans="1:24" s="4" customFormat="1" ht="13.5">
      <c r="A24" s="11"/>
      <c r="B24" s="11"/>
      <c r="C24" s="11"/>
      <c r="D24" s="13"/>
      <c r="E24" s="11" t="s">
        <v>77</v>
      </c>
      <c r="F24" s="11"/>
      <c r="G24" s="11"/>
      <c r="H24" s="11"/>
      <c r="I24" s="14"/>
      <c r="J24" s="14"/>
      <c r="K24" s="14"/>
      <c r="L24" s="11" t="s">
        <v>78</v>
      </c>
      <c r="M24" s="11"/>
      <c r="N24" s="14"/>
      <c r="O24" s="14"/>
      <c r="P24" s="2"/>
      <c r="Q24" s="2"/>
      <c r="R24" s="2"/>
      <c r="S24" s="2"/>
      <c r="T24" s="2"/>
      <c r="U24" s="2"/>
      <c r="V24" s="2"/>
      <c r="W24" s="2"/>
      <c r="X24" s="2"/>
    </row>
    <row r="25" spans="1:24" s="4" customFormat="1" ht="13.5">
      <c r="A25" s="11"/>
      <c r="B25" s="11"/>
      <c r="C25" s="11"/>
      <c r="D25" s="13"/>
      <c r="E25" s="11" t="s">
        <v>79</v>
      </c>
      <c r="F25" s="11"/>
      <c r="G25" s="11"/>
      <c r="H25" s="11"/>
      <c r="I25" s="14"/>
      <c r="J25" s="14"/>
      <c r="K25" s="14"/>
      <c r="L25" s="11"/>
      <c r="M25" s="11"/>
      <c r="N25" s="14"/>
      <c r="O25" s="14"/>
      <c r="P25" s="2"/>
      <c r="Q25" s="2"/>
      <c r="R25" s="2"/>
      <c r="S25" s="2"/>
      <c r="T25" s="2"/>
      <c r="U25" s="2"/>
      <c r="V25" s="2"/>
      <c r="W25" s="2"/>
      <c r="X25" s="2"/>
    </row>
    <row r="26" spans="1:24" s="4" customFormat="1" ht="13.5">
      <c r="A26" s="11"/>
      <c r="B26" s="11"/>
      <c r="C26" s="18"/>
      <c r="D26" s="13"/>
      <c r="E26" s="17"/>
      <c r="F26" s="11"/>
      <c r="G26" s="11"/>
      <c r="H26" s="11"/>
      <c r="I26" s="14"/>
      <c r="J26" s="14"/>
      <c r="K26" s="14"/>
      <c r="L26" s="11"/>
      <c r="M26" s="11"/>
      <c r="N26" s="14"/>
      <c r="O26" s="14"/>
      <c r="P26" s="2" t="s">
        <v>80</v>
      </c>
      <c r="Q26" s="2"/>
      <c r="R26" s="2"/>
      <c r="S26" s="2"/>
      <c r="T26" s="2"/>
      <c r="U26" s="2"/>
      <c r="V26" s="2"/>
      <c r="W26" s="2"/>
      <c r="X26" s="2"/>
    </row>
    <row r="27" spans="1:24" s="4" customFormat="1" ht="13.5">
      <c r="A27" s="16"/>
      <c r="B27" s="16"/>
      <c r="C27" s="19"/>
      <c r="D27" s="20"/>
      <c r="E27" s="19"/>
      <c r="F27" s="19"/>
      <c r="G27" s="16"/>
      <c r="H27" s="19"/>
      <c r="I27" s="19"/>
      <c r="J27" s="19"/>
      <c r="K27" s="19"/>
      <c r="L27" s="16"/>
      <c r="M27" s="19"/>
      <c r="N27" s="19"/>
      <c r="O27" s="19"/>
      <c r="P27" s="2" t="s">
        <v>81</v>
      </c>
      <c r="Q27" s="2"/>
      <c r="R27" s="2" t="s">
        <v>82</v>
      </c>
      <c r="S27" s="2"/>
      <c r="T27" s="2" t="s">
        <v>83</v>
      </c>
      <c r="U27" s="2"/>
      <c r="V27" s="21" t="s">
        <v>84</v>
      </c>
      <c r="W27" s="22"/>
      <c r="X27" s="2"/>
    </row>
    <row r="28" spans="1:24" s="4" customFormat="1" ht="13.5">
      <c r="A28" s="9">
        <v>1</v>
      </c>
      <c r="B28" s="9">
        <v>2</v>
      </c>
      <c r="C28" s="9">
        <v>3</v>
      </c>
      <c r="D28" s="12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  <c r="O28" s="9">
        <v>15</v>
      </c>
      <c r="P28" s="2" t="s">
        <v>85</v>
      </c>
      <c r="Q28" s="2" t="s">
        <v>86</v>
      </c>
      <c r="R28" s="2" t="s">
        <v>85</v>
      </c>
      <c r="S28" s="2" t="s">
        <v>86</v>
      </c>
      <c r="T28" s="2" t="s">
        <v>85</v>
      </c>
      <c r="U28" s="2" t="s">
        <v>86</v>
      </c>
      <c r="V28" s="23" t="s">
        <v>85</v>
      </c>
      <c r="W28" s="23" t="s">
        <v>86</v>
      </c>
      <c r="X28" s="2"/>
    </row>
    <row r="29" spans="1:24" s="4" customFormat="1" ht="25.5">
      <c r="A29" s="24">
        <v>1</v>
      </c>
      <c r="B29" s="25" t="s">
        <v>87</v>
      </c>
      <c r="C29" s="26">
        <v>4110100</v>
      </c>
      <c r="D29" s="27" t="s">
        <v>88</v>
      </c>
      <c r="E29" s="24"/>
      <c r="F29" s="28">
        <v>113</v>
      </c>
      <c r="G29" s="29" t="s">
        <v>89</v>
      </c>
      <c r="H29" s="24">
        <f>226-5+289+318</f>
        <v>828</v>
      </c>
      <c r="I29" s="24">
        <v>57408000000</v>
      </c>
      <c r="J29" s="30" t="s">
        <v>90</v>
      </c>
      <c r="K29" s="24">
        <f>H29*((28.17+35.23)*1.18)</f>
        <v>61944.335999999996</v>
      </c>
      <c r="L29" s="24">
        <v>2014</v>
      </c>
      <c r="M29" s="24">
        <v>2014</v>
      </c>
      <c r="N29" s="29" t="s">
        <v>91</v>
      </c>
      <c r="O29" s="29" t="s">
        <v>92</v>
      </c>
      <c r="P29" s="31">
        <f>226-5</f>
        <v>221</v>
      </c>
      <c r="Q29" s="32">
        <f>P29*((28.17+35.23)*1.18)</f>
        <v>16533.452</v>
      </c>
      <c r="R29" s="31">
        <f>289</f>
        <v>289</v>
      </c>
      <c r="S29" s="32">
        <f>R29*((28.17+35.23)*1.18)</f>
        <v>21620.667999999998</v>
      </c>
      <c r="T29" s="31">
        <f>318</f>
        <v>318</v>
      </c>
      <c r="U29" s="32">
        <f>T29*((28.17+35.23)*1.18)</f>
        <v>23790.216</v>
      </c>
      <c r="V29" s="33">
        <f>T29+R29+P29</f>
        <v>828</v>
      </c>
      <c r="W29" s="33">
        <f>U29+S29+Q29</f>
        <v>61944.335999999996</v>
      </c>
      <c r="X29" s="32">
        <f>W29-K29</f>
        <v>0</v>
      </c>
    </row>
    <row r="30" spans="1:24" s="4" customFormat="1" ht="96.75">
      <c r="A30" s="24">
        <f>A29+1</f>
        <v>2</v>
      </c>
      <c r="B30" s="34" t="s">
        <v>93</v>
      </c>
      <c r="C30" s="26">
        <v>4030204</v>
      </c>
      <c r="D30" s="27" t="s">
        <v>94</v>
      </c>
      <c r="E30" s="24"/>
      <c r="F30" s="35">
        <v>233</v>
      </c>
      <c r="G30" s="35" t="s">
        <v>95</v>
      </c>
      <c r="H30" s="24">
        <f>103.2354+94.8321+61.4117</f>
        <v>259.4792</v>
      </c>
      <c r="I30" s="24">
        <f>I29</f>
        <v>57408000000</v>
      </c>
      <c r="J30" s="30" t="str">
        <f>J29</f>
        <v>Город Березники</v>
      </c>
      <c r="K30" s="24">
        <f>H30*((1115.31)*1.18)</f>
        <v>341491.70093135996</v>
      </c>
      <c r="L30" s="24">
        <f>L29</f>
        <v>2014</v>
      </c>
      <c r="M30" s="24">
        <f>M29</f>
        <v>2014</v>
      </c>
      <c r="N30" s="29" t="str">
        <f>N29</f>
        <v>ЗуЕП</v>
      </c>
      <c r="O30" s="29" t="str">
        <f>O29</f>
        <v>нет</v>
      </c>
      <c r="P30" s="24">
        <f>103.2354</f>
        <v>103.2354</v>
      </c>
      <c r="Q30" s="24">
        <f>P30*((1115.31)*1.18)</f>
        <v>135864.57928931998</v>
      </c>
      <c r="R30" s="24">
        <f>+94.8321</f>
        <v>94.8321</v>
      </c>
      <c r="S30" s="24">
        <f>R30*((1115.31)*1.18)</f>
        <v>124805.28355217999</v>
      </c>
      <c r="T30" s="24">
        <f>61.4117</f>
        <v>61.4117</v>
      </c>
      <c r="U30" s="24">
        <f>T30*((1115.31)*1.18)</f>
        <v>80821.83808986</v>
      </c>
      <c r="V30" s="33">
        <f>T30+R30+P30</f>
        <v>259.4792</v>
      </c>
      <c r="W30" s="33">
        <f>U30+S30+Q30</f>
        <v>341491.70093135996</v>
      </c>
      <c r="X30" s="32">
        <f>W30-K30</f>
        <v>0</v>
      </c>
    </row>
    <row r="31" spans="1:24" s="4" customFormat="1" ht="49.5">
      <c r="A31" s="24">
        <f>A30+1</f>
        <v>3</v>
      </c>
      <c r="B31" s="34" t="str">
        <f>B30</f>
        <v>40.30.2 </v>
      </c>
      <c r="C31" s="26">
        <f>C30</f>
        <v>4030204</v>
      </c>
      <c r="D31" s="27" t="s">
        <v>96</v>
      </c>
      <c r="E31" s="24"/>
      <c r="F31" s="28">
        <v>113</v>
      </c>
      <c r="G31" s="29" t="s">
        <v>89</v>
      </c>
      <c r="H31" s="24">
        <f>85.016+76.787+85.016</f>
        <v>246.81900000000002</v>
      </c>
      <c r="I31" s="24">
        <f>I30</f>
        <v>57408000000</v>
      </c>
      <c r="J31" s="30" t="str">
        <f>J30</f>
        <v>Город Березники</v>
      </c>
      <c r="K31" s="24">
        <f>H31*((1115.31)*1.18)</f>
        <v>324830.0446902</v>
      </c>
      <c r="L31" s="24">
        <f>L30</f>
        <v>2014</v>
      </c>
      <c r="M31" s="24">
        <f>M30</f>
        <v>2014</v>
      </c>
      <c r="N31" s="29" t="str">
        <f>N30</f>
        <v>ЗуЕП</v>
      </c>
      <c r="O31" s="29" t="str">
        <f>O30</f>
        <v>нет</v>
      </c>
      <c r="P31" s="24">
        <f>85.016</f>
        <v>85.016</v>
      </c>
      <c r="Q31" s="24">
        <f>P31*((1115.31)*1.18)</f>
        <v>111886.65005279999</v>
      </c>
      <c r="R31" s="24">
        <f>+76.787</f>
        <v>76.787</v>
      </c>
      <c r="S31" s="24">
        <f>R31*((1115.31)*1.18)</f>
        <v>101056.74458459999</v>
      </c>
      <c r="T31" s="24">
        <f>85.016</f>
        <v>85.016</v>
      </c>
      <c r="U31" s="24">
        <f>T31*((1115.31)*1.18)</f>
        <v>111886.65005279999</v>
      </c>
      <c r="V31" s="33">
        <f>T31+R31+P31</f>
        <v>246.81900000000002</v>
      </c>
      <c r="W31" s="33">
        <f>U31+S31+Q31</f>
        <v>324830.0446902</v>
      </c>
      <c r="X31" s="32">
        <f>W31-K31</f>
        <v>0</v>
      </c>
    </row>
    <row r="32" spans="1:24" s="4" customFormat="1" ht="72.75">
      <c r="A32" s="24">
        <f>A31+1</f>
        <v>4</v>
      </c>
      <c r="B32" s="34" t="s">
        <v>97</v>
      </c>
      <c r="C32" s="36">
        <v>7241000</v>
      </c>
      <c r="D32" s="27" t="s">
        <v>98</v>
      </c>
      <c r="E32" s="24"/>
      <c r="F32" s="29">
        <v>796</v>
      </c>
      <c r="G32" s="29" t="s">
        <v>99</v>
      </c>
      <c r="H32" s="24">
        <v>1</v>
      </c>
      <c r="I32" s="24">
        <f>I31</f>
        <v>57408000000</v>
      </c>
      <c r="J32" s="30" t="str">
        <f>J31</f>
        <v>Город Березники</v>
      </c>
      <c r="K32" s="24">
        <f>10130*3</f>
        <v>30390</v>
      </c>
      <c r="L32" s="24">
        <f>L31</f>
        <v>2014</v>
      </c>
      <c r="M32" s="29">
        <f>M31</f>
        <v>2014</v>
      </c>
      <c r="N32" s="29" t="s">
        <v>100</v>
      </c>
      <c r="O32" s="29" t="str">
        <f>O31</f>
        <v>нет</v>
      </c>
      <c r="P32" s="31">
        <v>1</v>
      </c>
      <c r="Q32" s="24">
        <f>10130</f>
        <v>10130</v>
      </c>
      <c r="R32" s="31">
        <v>1</v>
      </c>
      <c r="S32" s="24">
        <f>10130</f>
        <v>10130</v>
      </c>
      <c r="T32" s="31">
        <v>1</v>
      </c>
      <c r="U32" s="24">
        <f>10130</f>
        <v>10130</v>
      </c>
      <c r="V32" s="33">
        <f>T32+R32+P32</f>
        <v>3</v>
      </c>
      <c r="W32" s="33">
        <f>U32+S32+Q32</f>
        <v>30390</v>
      </c>
      <c r="X32" s="32">
        <f>W32-K32</f>
        <v>0</v>
      </c>
    </row>
    <row r="33" spans="1:24" s="4" customFormat="1" ht="36.75">
      <c r="A33" s="24">
        <f>A32+1</f>
        <v>5</v>
      </c>
      <c r="B33" s="37" t="s">
        <v>101</v>
      </c>
      <c r="C33" s="26">
        <v>4010417</v>
      </c>
      <c r="D33" s="27" t="s">
        <v>102</v>
      </c>
      <c r="E33" s="24"/>
      <c r="F33" s="35">
        <v>245</v>
      </c>
      <c r="G33" s="35" t="s">
        <v>103</v>
      </c>
      <c r="H33" s="35">
        <v>33000</v>
      </c>
      <c r="I33" s="24">
        <f>I32</f>
        <v>57408000000</v>
      </c>
      <c r="J33" s="30" t="str">
        <f>J32</f>
        <v>Город Березники</v>
      </c>
      <c r="K33" s="24">
        <f>H33*3.7*1.18</f>
        <v>144078</v>
      </c>
      <c r="L33" s="24">
        <f>L32</f>
        <v>2014</v>
      </c>
      <c r="M33" s="29">
        <f>M32</f>
        <v>2014</v>
      </c>
      <c r="N33" s="29" t="str">
        <f>N31</f>
        <v>ЗуЕП</v>
      </c>
      <c r="O33" s="29" t="str">
        <f>O32</f>
        <v>нет</v>
      </c>
      <c r="P33" s="31">
        <v>11000</v>
      </c>
      <c r="Q33" s="33">
        <f>P33*(3.7*1.18)</f>
        <v>48025.99999999999</v>
      </c>
      <c r="R33" s="31">
        <f>P33</f>
        <v>11000</v>
      </c>
      <c r="S33" s="33">
        <f>R33*(3.7*1.18)</f>
        <v>48025.99999999999</v>
      </c>
      <c r="T33" s="31">
        <f>R33</f>
        <v>11000</v>
      </c>
      <c r="U33" s="33">
        <f>T33*(3.7*1.18)</f>
        <v>48025.99999999999</v>
      </c>
      <c r="V33" s="33">
        <f>T33+R33+P33</f>
        <v>33000</v>
      </c>
      <c r="W33" s="33">
        <f>U33+S33+Q33</f>
        <v>144077.99999999997</v>
      </c>
      <c r="X33" s="32">
        <f>W33-K33</f>
        <v>0</v>
      </c>
    </row>
    <row r="34" spans="1:24" s="4" customFormat="1" ht="25.5">
      <c r="A34" s="24">
        <f>A33+1</f>
        <v>6</v>
      </c>
      <c r="B34" s="37" t="s">
        <v>104</v>
      </c>
      <c r="C34" s="36">
        <v>7523000</v>
      </c>
      <c r="D34" s="27" t="s">
        <v>105</v>
      </c>
      <c r="E34" s="24" t="s">
        <v>106</v>
      </c>
      <c r="F34" s="35">
        <v>796</v>
      </c>
      <c r="G34" s="35" t="s">
        <v>107</v>
      </c>
      <c r="H34" s="24">
        <v>3</v>
      </c>
      <c r="I34" s="24">
        <f>I33</f>
        <v>57408000000</v>
      </c>
      <c r="J34" s="30" t="str">
        <f>J33</f>
        <v>Город Березники</v>
      </c>
      <c r="K34" s="24">
        <f>H34*760*3</f>
        <v>6840</v>
      </c>
      <c r="L34" s="24">
        <f>L33</f>
        <v>2014</v>
      </c>
      <c r="M34" s="29">
        <f>M33</f>
        <v>2014</v>
      </c>
      <c r="N34" s="29" t="str">
        <f>N32</f>
        <v>ЗП</v>
      </c>
      <c r="O34" s="29" t="str">
        <f>O33</f>
        <v>нет</v>
      </c>
      <c r="P34" s="31">
        <v>3</v>
      </c>
      <c r="Q34" s="33">
        <f>P34*760</f>
        <v>2280</v>
      </c>
      <c r="R34" s="31">
        <f>P34</f>
        <v>3</v>
      </c>
      <c r="S34" s="24">
        <f>Q34</f>
        <v>2280</v>
      </c>
      <c r="T34" s="31">
        <f>R34</f>
        <v>3</v>
      </c>
      <c r="U34" s="24">
        <f>S34</f>
        <v>2280</v>
      </c>
      <c r="V34" s="33">
        <f>T34+R34+P34</f>
        <v>9</v>
      </c>
      <c r="W34" s="33">
        <f>U34+S34+Q34</f>
        <v>6840</v>
      </c>
      <c r="X34" s="32">
        <f>W34-K34</f>
        <v>0</v>
      </c>
    </row>
    <row r="35" spans="1:24" s="4" customFormat="1" ht="25.5">
      <c r="A35" s="24">
        <f>A34+1</f>
        <v>7</v>
      </c>
      <c r="B35" s="37" t="s">
        <v>104</v>
      </c>
      <c r="C35" s="36">
        <v>7523000</v>
      </c>
      <c r="D35" s="27" t="s">
        <v>108</v>
      </c>
      <c r="E35" s="24"/>
      <c r="F35" s="35">
        <v>796</v>
      </c>
      <c r="G35" s="35" t="s">
        <v>107</v>
      </c>
      <c r="H35" s="24">
        <v>2</v>
      </c>
      <c r="I35" s="24">
        <f>I34</f>
        <v>57408000000</v>
      </c>
      <c r="J35" s="30" t="str">
        <f>J34</f>
        <v>Город Березники</v>
      </c>
      <c r="K35" s="24">
        <f>H35*400*3</f>
        <v>2400</v>
      </c>
      <c r="L35" s="24">
        <f>L34</f>
        <v>2014</v>
      </c>
      <c r="M35" s="29">
        <f>M34</f>
        <v>2014</v>
      </c>
      <c r="N35" s="29" t="str">
        <f>N34</f>
        <v>ЗП</v>
      </c>
      <c r="O35" s="29" t="str">
        <f>O34</f>
        <v>нет</v>
      </c>
      <c r="P35" s="31">
        <v>2</v>
      </c>
      <c r="Q35" s="33">
        <f>P35*400</f>
        <v>800</v>
      </c>
      <c r="R35" s="31">
        <f>P35</f>
        <v>2</v>
      </c>
      <c r="S35" s="24">
        <f>Q35</f>
        <v>800</v>
      </c>
      <c r="T35" s="31">
        <f>R35</f>
        <v>2</v>
      </c>
      <c r="U35" s="24">
        <f>S35</f>
        <v>800</v>
      </c>
      <c r="V35" s="33">
        <f>T35+R35+P35</f>
        <v>6</v>
      </c>
      <c r="W35" s="33">
        <f>U35+S35+Q35</f>
        <v>2400</v>
      </c>
      <c r="X35" s="32">
        <f>W35-K35</f>
        <v>0</v>
      </c>
    </row>
    <row r="36" spans="1:24" s="4" customFormat="1" ht="25.5">
      <c r="A36" s="24">
        <f>A35+1</f>
        <v>8</v>
      </c>
      <c r="B36" s="37" t="s">
        <v>109</v>
      </c>
      <c r="C36" s="36">
        <v>7250000</v>
      </c>
      <c r="D36" s="27" t="s">
        <v>110</v>
      </c>
      <c r="E36" s="24"/>
      <c r="F36" s="35">
        <v>796</v>
      </c>
      <c r="G36" s="35" t="s">
        <v>107</v>
      </c>
      <c r="H36" s="24">
        <v>7</v>
      </c>
      <c r="I36" s="24">
        <f>I35</f>
        <v>57408000000</v>
      </c>
      <c r="J36" s="30" t="str">
        <f>J35</f>
        <v>Город Березники</v>
      </c>
      <c r="K36" s="24">
        <f>H36*380*3</f>
        <v>7980</v>
      </c>
      <c r="L36" s="24">
        <f>L35</f>
        <v>2014</v>
      </c>
      <c r="M36" s="29">
        <f>M35</f>
        <v>2014</v>
      </c>
      <c r="N36" s="29" t="str">
        <f>N35</f>
        <v>ЗП</v>
      </c>
      <c r="O36" s="29" t="str">
        <f>O35</f>
        <v>нет</v>
      </c>
      <c r="P36" s="31">
        <v>7</v>
      </c>
      <c r="Q36" s="33">
        <f>P36*380</f>
        <v>2660</v>
      </c>
      <c r="R36" s="31">
        <f>P36</f>
        <v>7</v>
      </c>
      <c r="S36" s="24">
        <f>Q36</f>
        <v>2660</v>
      </c>
      <c r="T36" s="31">
        <f>R36</f>
        <v>7</v>
      </c>
      <c r="U36" s="24">
        <f>S36</f>
        <v>2660</v>
      </c>
      <c r="V36" s="33">
        <f>T36+R36+P36</f>
        <v>21</v>
      </c>
      <c r="W36" s="33">
        <f>U36+S36+Q36</f>
        <v>7980</v>
      </c>
      <c r="X36" s="32">
        <f>W36-K36</f>
        <v>0</v>
      </c>
    </row>
    <row r="37" spans="1:24" s="4" customFormat="1" ht="25.5">
      <c r="A37" s="24">
        <f>A36+1</f>
        <v>9</v>
      </c>
      <c r="B37" s="37" t="s">
        <v>111</v>
      </c>
      <c r="C37" s="36">
        <v>6420000</v>
      </c>
      <c r="D37" s="27" t="s">
        <v>112</v>
      </c>
      <c r="E37" s="24"/>
      <c r="F37" s="35">
        <v>355</v>
      </c>
      <c r="G37" s="35" t="s">
        <v>113</v>
      </c>
      <c r="H37" s="35">
        <f>200+6245+70+558+306+329+31024</f>
        <v>38732</v>
      </c>
      <c r="I37" s="24">
        <f>I36</f>
        <v>57408000000</v>
      </c>
      <c r="J37" s="30" t="str">
        <f>J36</f>
        <v>Город Березники</v>
      </c>
      <c r="K37" s="24">
        <f>H37*0.54*3</f>
        <v>62745.84000000001</v>
      </c>
      <c r="L37" s="24">
        <f>L36</f>
        <v>2014</v>
      </c>
      <c r="M37" s="29">
        <f>M36</f>
        <v>2014</v>
      </c>
      <c r="N37" s="29" t="str">
        <f>N33</f>
        <v>ЗуЕП</v>
      </c>
      <c r="O37" s="29" t="str">
        <f>O36</f>
        <v>нет</v>
      </c>
      <c r="P37" s="31">
        <f>H37</f>
        <v>38732</v>
      </c>
      <c r="Q37" s="33">
        <f>P37*0.54</f>
        <v>20915.280000000002</v>
      </c>
      <c r="R37" s="31">
        <f>P37</f>
        <v>38732</v>
      </c>
      <c r="S37" s="24">
        <f>Q37</f>
        <v>20915.280000000002</v>
      </c>
      <c r="T37" s="31">
        <f>R37</f>
        <v>38732</v>
      </c>
      <c r="U37" s="24">
        <f>S37</f>
        <v>20915.280000000002</v>
      </c>
      <c r="V37" s="33">
        <f>T37+R37+P37</f>
        <v>116196</v>
      </c>
      <c r="W37" s="33">
        <f>U37+S37+Q37</f>
        <v>62745.84000000001</v>
      </c>
      <c r="X37" s="32">
        <f>W37-K37</f>
        <v>0</v>
      </c>
    </row>
    <row r="38" spans="1:24" s="4" customFormat="1" ht="25.5">
      <c r="A38" s="24">
        <f>A37+1</f>
        <v>10</v>
      </c>
      <c r="B38" s="37" t="s">
        <v>111</v>
      </c>
      <c r="C38" s="36">
        <v>6420000</v>
      </c>
      <c r="D38" s="27" t="s">
        <v>112</v>
      </c>
      <c r="E38" s="24"/>
      <c r="F38" s="29">
        <v>796</v>
      </c>
      <c r="G38" s="29" t="s">
        <v>99</v>
      </c>
      <c r="H38" s="24">
        <v>11</v>
      </c>
      <c r="I38" s="24">
        <f>I37</f>
        <v>57408000000</v>
      </c>
      <c r="J38" s="30" t="str">
        <f>J37</f>
        <v>Город Березники</v>
      </c>
      <c r="K38" s="24">
        <f>H38*251.22*3</f>
        <v>8290.26</v>
      </c>
      <c r="L38" s="24">
        <f>L37</f>
        <v>2014</v>
      </c>
      <c r="M38" s="29">
        <f>M37</f>
        <v>2014</v>
      </c>
      <c r="N38" s="29" t="str">
        <f>N37</f>
        <v>ЗуЕП</v>
      </c>
      <c r="O38" s="29" t="str">
        <f>O37</f>
        <v>нет</v>
      </c>
      <c r="P38" s="31">
        <f>H38</f>
        <v>11</v>
      </c>
      <c r="Q38" s="33">
        <f>P38*251.22</f>
        <v>2763.42</v>
      </c>
      <c r="R38" s="31">
        <f>P38</f>
        <v>11</v>
      </c>
      <c r="S38" s="24">
        <f>Q38</f>
        <v>2763.42</v>
      </c>
      <c r="T38" s="31">
        <f>R38</f>
        <v>11</v>
      </c>
      <c r="U38" s="24">
        <f>S38</f>
        <v>2763.42</v>
      </c>
      <c r="V38" s="33">
        <f>T38+R38+P38</f>
        <v>33</v>
      </c>
      <c r="W38" s="33">
        <f>U38+S38+Q38</f>
        <v>8290.26</v>
      </c>
      <c r="X38" s="32">
        <f>W38-K38</f>
        <v>0</v>
      </c>
    </row>
    <row r="39" spans="1:24" ht="25.5">
      <c r="A39" s="24">
        <f>A38+1</f>
        <v>11</v>
      </c>
      <c r="B39" s="34" t="s">
        <v>97</v>
      </c>
      <c r="C39" s="36">
        <v>7241000</v>
      </c>
      <c r="D39" s="27" t="s">
        <v>114</v>
      </c>
      <c r="E39" s="24"/>
      <c r="F39" s="29">
        <v>796</v>
      </c>
      <c r="G39" s="29" t="s">
        <v>99</v>
      </c>
      <c r="H39" s="24">
        <v>1</v>
      </c>
      <c r="I39" s="24">
        <f>I38</f>
        <v>57408000000</v>
      </c>
      <c r="J39" s="30" t="str">
        <f>J38</f>
        <v>Город Березники</v>
      </c>
      <c r="K39" s="24">
        <f>H39*((16396.24+344.56+196754.88+4134.72+200889.6+0)/12)*3</f>
        <v>104630</v>
      </c>
      <c r="L39" s="24">
        <f>L38</f>
        <v>2014</v>
      </c>
      <c r="M39" s="29">
        <f>M38</f>
        <v>2014</v>
      </c>
      <c r="N39" s="29" t="str">
        <f>N36</f>
        <v>ЗП</v>
      </c>
      <c r="O39" s="29" t="str">
        <f>O38</f>
        <v>нет</v>
      </c>
      <c r="P39" s="31">
        <f>H39</f>
        <v>1</v>
      </c>
      <c r="Q39" s="33">
        <f>P39*((16396.24+344.56+196754.88+4134.72+200889.6+0)/12)</f>
        <v>34876.666666666664</v>
      </c>
      <c r="R39" s="31">
        <f>P39</f>
        <v>1</v>
      </c>
      <c r="S39" s="33">
        <f>Q39</f>
        <v>34876.666666666664</v>
      </c>
      <c r="T39" s="31">
        <f>R39</f>
        <v>1</v>
      </c>
      <c r="U39" s="24">
        <f>S39</f>
        <v>34876.666666666664</v>
      </c>
      <c r="V39" s="33">
        <f>T39+R39+P39</f>
        <v>3</v>
      </c>
      <c r="W39" s="33">
        <f>U39+S39+Q39</f>
        <v>104630</v>
      </c>
      <c r="X39" s="32">
        <f>W39-K39</f>
        <v>0</v>
      </c>
    </row>
    <row r="40" spans="1:15" ht="13.5">
      <c r="A40" s="17"/>
      <c r="B40" s="17"/>
      <c r="C40" s="17"/>
      <c r="D40" s="3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3.5">
      <c r="A41" s="17"/>
      <c r="B41" s="17"/>
      <c r="C41" s="17"/>
      <c r="D41" s="3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3.5">
      <c r="A42" s="17"/>
      <c r="B42" s="17"/>
      <c r="C42" s="17"/>
      <c r="D42" s="3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3.5">
      <c r="A43" s="17"/>
      <c r="B43" s="17"/>
      <c r="C43" s="17"/>
      <c r="D43" s="3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3.5">
      <c r="A44" s="17"/>
      <c r="B44" s="17"/>
      <c r="C44" s="17"/>
      <c r="D44" s="3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3.5">
      <c r="A45" s="17"/>
      <c r="B45" s="17"/>
      <c r="C45" s="17"/>
      <c r="D45" s="3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3.5">
      <c r="A46" s="17"/>
      <c r="B46" s="17"/>
      <c r="C46" s="17"/>
      <c r="D46" s="3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3.5">
      <c r="A47" s="17"/>
      <c r="B47" s="17"/>
      <c r="C47" s="17"/>
      <c r="D47" s="3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3.5">
      <c r="A48" s="17"/>
      <c r="B48" s="17"/>
      <c r="C48" s="17"/>
      <c r="D48" s="3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3.5">
      <c r="A49" s="17"/>
      <c r="B49" s="17"/>
      <c r="C49" s="17"/>
      <c r="D49" s="3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3.5">
      <c r="A50" s="17"/>
      <c r="B50" s="17"/>
      <c r="C50" s="17"/>
      <c r="D50" s="3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3.5">
      <c r="A51" s="17"/>
      <c r="B51" s="17"/>
      <c r="C51" s="17"/>
      <c r="D51" s="3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3.5">
      <c r="A52" s="17"/>
      <c r="B52" s="17"/>
      <c r="C52" s="17"/>
      <c r="D52" s="3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3.5">
      <c r="A53" s="17"/>
      <c r="B53" s="17"/>
      <c r="C53" s="17"/>
      <c r="D53" s="3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3.5">
      <c r="A54" s="17"/>
      <c r="B54" s="17"/>
      <c r="C54" s="17"/>
      <c r="D54" s="3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3.5">
      <c r="A55" s="17"/>
      <c r="B55" s="17"/>
      <c r="C55" s="17"/>
      <c r="D55" s="3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3.5">
      <c r="A56" s="17"/>
      <c r="B56" s="17"/>
      <c r="C56" s="17"/>
      <c r="D56" s="3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3.5">
      <c r="A57" s="17"/>
      <c r="B57" s="17"/>
      <c r="C57" s="17"/>
      <c r="D57" s="3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3.5">
      <c r="A58" s="17"/>
      <c r="B58" s="17"/>
      <c r="C58" s="17"/>
      <c r="D58" s="3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3.5">
      <c r="A59" s="17"/>
      <c r="B59" s="17"/>
      <c r="C59" s="17"/>
      <c r="D59" s="3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3.5">
      <c r="A60" s="17"/>
      <c r="B60" s="17"/>
      <c r="C60" s="17"/>
      <c r="D60" s="3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3.5">
      <c r="A61" s="17"/>
      <c r="B61" s="17"/>
      <c r="C61" s="17"/>
      <c r="D61" s="3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3.5">
      <c r="A62" s="17"/>
      <c r="B62" s="17"/>
      <c r="C62" s="17"/>
      <c r="D62" s="38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3.5">
      <c r="A63" s="17"/>
      <c r="B63" s="17"/>
      <c r="C63" s="17"/>
      <c r="D63" s="3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3.5">
      <c r="A64" s="17"/>
      <c r="B64" s="17"/>
      <c r="C64" s="17"/>
      <c r="D64" s="3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3.5">
      <c r="A65" s="17"/>
      <c r="B65" s="17"/>
      <c r="C65" s="17"/>
      <c r="D65" s="3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3.5">
      <c r="A66" s="17"/>
      <c r="B66" s="17"/>
      <c r="C66" s="17"/>
      <c r="D66" s="3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3.5">
      <c r="A67" s="17"/>
      <c r="B67" s="17"/>
      <c r="C67" s="17"/>
      <c r="D67" s="38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3.5">
      <c r="A68" s="17"/>
      <c r="B68" s="17"/>
      <c r="C68" s="17"/>
      <c r="D68" s="38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3.5">
      <c r="A69" s="17"/>
      <c r="B69" s="17"/>
      <c r="C69" s="17"/>
      <c r="D69" s="38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3.5">
      <c r="A70" s="17"/>
      <c r="B70" s="17"/>
      <c r="C70" s="17"/>
      <c r="D70" s="3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3.5">
      <c r="A71" s="17"/>
      <c r="B71" s="17"/>
      <c r="C71" s="17"/>
      <c r="D71" s="38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3.5">
      <c r="A72" s="17"/>
      <c r="B72" s="17"/>
      <c r="C72" s="17"/>
      <c r="D72" s="3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ht="13.5">
      <c r="A73" s="17"/>
      <c r="B73" s="17"/>
      <c r="C73" s="17"/>
      <c r="D73" s="38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3.5">
      <c r="A74" s="17"/>
      <c r="B74" s="17"/>
      <c r="C74" s="17"/>
      <c r="D74" s="3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3.5">
      <c r="A75" s="17"/>
      <c r="B75" s="17"/>
      <c r="C75" s="17"/>
      <c r="D75" s="3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3.5">
      <c r="A76" s="17"/>
      <c r="B76" s="17"/>
      <c r="C76" s="17"/>
      <c r="D76" s="3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3.5">
      <c r="A77" s="17"/>
      <c r="B77" s="17"/>
      <c r="C77" s="17"/>
      <c r="D77" s="3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ht="13.5">
      <c r="A78" s="17"/>
      <c r="B78" s="17"/>
      <c r="C78" s="17"/>
      <c r="D78" s="3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ht="13.5">
      <c r="A79" s="17"/>
      <c r="B79" s="17"/>
      <c r="C79" s="17"/>
      <c r="D79" s="3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13.5">
      <c r="A80" s="17"/>
      <c r="B80" s="17"/>
      <c r="C80" s="17"/>
      <c r="D80" s="3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ht="13.5">
      <c r="A81" s="17"/>
      <c r="B81" s="17"/>
      <c r="C81" s="17"/>
      <c r="D81" s="38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ht="13.5">
      <c r="A82" s="17"/>
      <c r="B82" s="17"/>
      <c r="C82" s="17"/>
      <c r="D82" s="3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ht="13.5">
      <c r="A83" s="17"/>
      <c r="B83" s="17"/>
      <c r="C83" s="17"/>
      <c r="D83" s="3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ht="13.5">
      <c r="A84" s="17"/>
      <c r="B84" s="17"/>
      <c r="C84" s="17"/>
      <c r="D84" s="38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3.5">
      <c r="A85" s="17"/>
      <c r="B85" s="17"/>
      <c r="C85" s="17"/>
      <c r="D85" s="38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ht="13.5">
      <c r="A86" s="17"/>
      <c r="B86" s="17"/>
      <c r="C86" s="17"/>
      <c r="D86" s="3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3.5">
      <c r="A87" s="17"/>
      <c r="B87" s="17"/>
      <c r="C87" s="17"/>
      <c r="D87" s="3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ht="13.5">
      <c r="A88" s="17"/>
      <c r="B88" s="17"/>
      <c r="C88" s="17"/>
      <c r="D88" s="3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3.5">
      <c r="A89" s="17"/>
      <c r="B89" s="17"/>
      <c r="C89" s="17"/>
      <c r="D89" s="3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ht="13.5">
      <c r="A90" s="17"/>
      <c r="B90" s="17"/>
      <c r="C90" s="17"/>
      <c r="D90" s="3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3.5">
      <c r="A91" s="17"/>
      <c r="B91" s="17"/>
      <c r="C91" s="17"/>
      <c r="D91" s="3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ht="13.5">
      <c r="A92" s="17"/>
      <c r="B92" s="17"/>
      <c r="C92" s="17"/>
      <c r="D92" s="3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3.5">
      <c r="A93" s="17"/>
      <c r="B93" s="17"/>
      <c r="C93" s="17"/>
      <c r="D93" s="3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ht="13.5">
      <c r="A94" s="17"/>
      <c r="B94" s="17"/>
      <c r="C94" s="17"/>
      <c r="D94" s="3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3.5">
      <c r="A95" s="17"/>
      <c r="B95" s="17"/>
      <c r="C95" s="17"/>
      <c r="D95" s="3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ht="13.5">
      <c r="A96" s="17"/>
      <c r="B96" s="17"/>
      <c r="C96" s="17"/>
      <c r="D96" s="3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13.5">
      <c r="A97" s="17"/>
      <c r="B97" s="17"/>
      <c r="C97" s="17"/>
      <c r="D97" s="3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ht="13.5">
      <c r="A98" s="17"/>
      <c r="B98" s="17"/>
      <c r="C98" s="17"/>
      <c r="D98" s="3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ht="13.5">
      <c r="A99" s="17"/>
      <c r="B99" s="17"/>
      <c r="C99" s="17"/>
      <c r="D99" s="3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ht="13.5">
      <c r="A100" s="17"/>
      <c r="B100" s="17"/>
      <c r="C100" s="17"/>
      <c r="D100" s="3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ht="13.5">
      <c r="A101" s="17"/>
      <c r="B101" s="17"/>
      <c r="C101" s="17"/>
      <c r="D101" s="3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ht="13.5">
      <c r="A102" s="17"/>
      <c r="B102" s="17"/>
      <c r="C102" s="17"/>
      <c r="D102" s="3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13.5">
      <c r="A103" s="17"/>
      <c r="B103" s="17"/>
      <c r="C103" s="17"/>
      <c r="D103" s="3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ht="13.5">
      <c r="A104" s="17"/>
      <c r="B104" s="17"/>
      <c r="C104" s="17"/>
      <c r="D104" s="38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3.5">
      <c r="A105" s="17"/>
      <c r="B105" s="17"/>
      <c r="C105" s="17"/>
      <c r="D105" s="3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ht="13.5">
      <c r="A106" s="17"/>
      <c r="B106" s="17"/>
      <c r="C106" s="17"/>
      <c r="D106" s="3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ht="13.5">
      <c r="A107" s="17"/>
      <c r="B107" s="17"/>
      <c r="C107" s="17"/>
      <c r="D107" s="3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</sheetData>
  <sheetProtection selectLockedCells="1" selectUnlockedCells="1"/>
  <mergeCells count="31">
    <mergeCell ref="A1:O1"/>
    <mergeCell ref="A2:O2"/>
    <mergeCell ref="A3:O3"/>
    <mergeCell ref="A4:O4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1:D11"/>
    <mergeCell ref="E11:O11"/>
    <mergeCell ref="D13:M13"/>
    <mergeCell ref="F14:G14"/>
    <mergeCell ref="I14:J14"/>
    <mergeCell ref="L14:M14"/>
    <mergeCell ref="F15:G15"/>
    <mergeCell ref="I15:J15"/>
    <mergeCell ref="L15:M15"/>
    <mergeCell ref="F16:G16"/>
    <mergeCell ref="I16:J16"/>
    <mergeCell ref="L16:M16"/>
    <mergeCell ref="F17:G17"/>
    <mergeCell ref="I17:J17"/>
    <mergeCell ref="L17:M17"/>
  </mergeCells>
  <hyperlinks>
    <hyperlink ref="E8" r:id="rId1" display="berfarm@mail.ru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/>
  <cp:lastPrinted>2013-12-28T12:25:16Z</cp:lastPrinted>
  <dcterms:created xsi:type="dcterms:W3CDTF">2012-10-04T12:24:11Z</dcterms:created>
  <dcterms:modified xsi:type="dcterms:W3CDTF">2013-12-28T07:31:29Z</dcterms:modified>
  <cp:category/>
  <cp:version/>
  <cp:contentType/>
  <cp:contentStatus/>
</cp:coreProperties>
</file>