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activeTab="0"/>
  </bookViews>
  <sheets>
    <sheet name="Форма К-10" sheetId="1" r:id="rId1"/>
  </sheets>
  <definedNames>
    <definedName name="_xlnm._FilterDatabase" localSheetId="0" hidden="1">'Форма К-10'!$C$1:$C$823</definedName>
    <definedName name="Z_419C6360_650C_11D7_8EE1_00AA004F2C37_.wvu.PrintTitles" localSheetId="0" hidden="1">'Форма К-10'!$10:$11</definedName>
    <definedName name="Z_724AD495_11B4_400C_801A_5C4B3D529E14_.wvu.PrintTitles" localSheetId="0" hidden="1">'Форма К-10'!$10:$11</definedName>
    <definedName name="Z_7877DC72_62EE_441D_853A_C86C7C220B32_.wvu.PrintTitles" localSheetId="0" hidden="1">'Форма К-10'!$10:$11</definedName>
    <definedName name="Z_7CA99B60_587F_11D7_8C29_000021DDEF14_.wvu.PrintTitles" localSheetId="0" hidden="1">'Форма К-10'!$10:$11</definedName>
    <definedName name="Z_FD5AB83D_D344_4A9C_9E4F_7A0B1BEDCF80_.wvu.PrintTitles" localSheetId="0" hidden="1">'Форма К-10'!$10:$11</definedName>
    <definedName name="_xlnm.Print_Titles" localSheetId="0">'Форма К-10'!$10:$11</definedName>
    <definedName name="_xlnm.Print_Area" localSheetId="0">'Форма К-10'!$A$1:$H$758</definedName>
  </definedNames>
  <calcPr fullCalcOnLoad="1"/>
</workbook>
</file>

<file path=xl/sharedStrings.xml><?xml version="1.0" encoding="utf-8"?>
<sst xmlns="http://schemas.openxmlformats.org/spreadsheetml/2006/main" count="1486" uniqueCount="620">
  <si>
    <t xml:space="preserve">Составление протоколов об административных правонарушениях </t>
  </si>
  <si>
    <t>Образование комиссий по делам несовершеннолетних и защите их прав и организация их деятельности</t>
  </si>
  <si>
    <t>100</t>
  </si>
  <si>
    <t>200</t>
  </si>
  <si>
    <t>800</t>
  </si>
  <si>
    <t>Иные бюджетные ассигнования</t>
  </si>
  <si>
    <t>300</t>
  </si>
  <si>
    <t>Социальное обеспечение и иные выплаты населению</t>
  </si>
  <si>
    <t>600</t>
  </si>
  <si>
    <t>Предоставление субсидий бюджетным, автономным учреждениям и иным некоммерческим организациям</t>
  </si>
  <si>
    <t>400</t>
  </si>
  <si>
    <t>700</t>
  </si>
  <si>
    <t>1400</t>
  </si>
  <si>
    <t>Межбюджетные трансферты общего характера бюджетам субъектов Российской Федерации и муниципальных образований</t>
  </si>
  <si>
    <t>1403</t>
  </si>
  <si>
    <t>Прочие межбюджетные трансферты общего характера</t>
  </si>
  <si>
    <t>1000</t>
  </si>
  <si>
    <t>Социальная политика</t>
  </si>
  <si>
    <t>1001</t>
  </si>
  <si>
    <t>Пенсионное обеспечение</t>
  </si>
  <si>
    <t>ВСЕГО РАСХОДОВ</t>
  </si>
  <si>
    <t>Центральный аппарат</t>
  </si>
  <si>
    <t>0408</t>
  </si>
  <si>
    <t>Транспорт</t>
  </si>
  <si>
    <t>1003</t>
  </si>
  <si>
    <t>Социальное обеспечение населения</t>
  </si>
  <si>
    <t>Глава муниципального образования</t>
  </si>
  <si>
    <t>Председатель представительного органа муниципального образования</t>
  </si>
  <si>
    <t>0407</t>
  </si>
  <si>
    <t>Лесное хозяйство</t>
  </si>
  <si>
    <t>Руководитель контрольно-счетной палаты муниципального образования и его заместители</t>
  </si>
  <si>
    <t>Лесоохранные и лесовосстановительные мероприятия</t>
  </si>
  <si>
    <t>Государственная регистрация актов гражданского состояния</t>
  </si>
  <si>
    <t>Другие вопросы в области национальной безопасности и правоохранительной деятельности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</si>
  <si>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</si>
  <si>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 муниципальных образований</t>
  </si>
  <si>
    <t>Функционирование Правительства Российской Федерации, высших  исполнительных органов государственной  власти субъектов РФ,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</si>
  <si>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</si>
  <si>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 органов муниципального образования</t>
  </si>
  <si>
    <t xml:space="preserve">Информирование населения через средства массовой информации, публикации нормативных актов </t>
  </si>
  <si>
    <t>0314</t>
  </si>
  <si>
    <t>0605</t>
  </si>
  <si>
    <t>Предоставление мер социальной поддержки учащимся из многодетных малоимущих семей</t>
  </si>
  <si>
    <t>Предоставление мер социальной поддержки учащимся из малоимущих семей</t>
  </si>
  <si>
    <t>Стационарная медицинская помощь</t>
  </si>
  <si>
    <t>Скорая медицинская помощь</t>
  </si>
  <si>
    <t>0906</t>
  </si>
  <si>
    <t>Заготовка, переработка, хранение и обеспечение безопасности донорской крови и её компонентов</t>
  </si>
  <si>
    <t>0111</t>
  </si>
  <si>
    <t>Процентные платежи по долговым обязательствам</t>
  </si>
  <si>
    <t>Физическая культура и спорт</t>
  </si>
  <si>
    <t>1300</t>
  </si>
  <si>
    <t>1301</t>
  </si>
  <si>
    <t>0113</t>
  </si>
  <si>
    <t>Защита населения и территории от чрезвычайных ситуаций природного и техногенного характера, гражданская оборона</t>
  </si>
  <si>
    <t>0105</t>
  </si>
  <si>
    <t>Судебная система</t>
  </si>
  <si>
    <t>0503</t>
  </si>
  <si>
    <t>Благоустройство</t>
  </si>
  <si>
    <t>0505</t>
  </si>
  <si>
    <t>Депутаты представительного органа муниципального образования, работающие на не постоянной основе</t>
  </si>
  <si>
    <t>Амбулаторная помощь</t>
  </si>
  <si>
    <t>Обслуживание муниципального долга</t>
  </si>
  <si>
    <t>Пенсии за выслугу лет лицам, замещавшим муниципальные должности муниципальной службы</t>
  </si>
  <si>
    <t>1100</t>
  </si>
  <si>
    <t>Мероприятия по землеустройству и землепользованию</t>
  </si>
  <si>
    <t>0804</t>
  </si>
  <si>
    <t>Другие вопросы в области культуры, кинематографии</t>
  </si>
  <si>
    <t>Здравоохранение</t>
  </si>
  <si>
    <t>0909</t>
  </si>
  <si>
    <t>Другие вопросы в области здравоохранения</t>
  </si>
  <si>
    <t>1105</t>
  </si>
  <si>
    <t>Содержание, обслуживание и сохранение объектов муниципального имущества, составляющих муниципальную казну</t>
  </si>
  <si>
    <t>Обеспечение жильем отдельных категорий граждан, установленных федеральными законами от 12 января 1995 года № 5-ФЗ "О ветеранах" и от 24 ноября 1995 года № 181-ФЗ "О социальной защите инвалидов в Российской Федерации"</t>
  </si>
  <si>
    <t>0412</t>
  </si>
  <si>
    <t>Другие вопросы в области национальной экономики</t>
  </si>
  <si>
    <t>Целевая статья</t>
  </si>
  <si>
    <t>Вид расходов</t>
  </si>
  <si>
    <t>Наименование расходов</t>
  </si>
  <si>
    <t>0100</t>
  </si>
  <si>
    <t>Общегосударственные вопросы</t>
  </si>
  <si>
    <t>0102</t>
  </si>
  <si>
    <t>0103</t>
  </si>
  <si>
    <t>0104</t>
  </si>
  <si>
    <t>0106</t>
  </si>
  <si>
    <t>Резервные фонды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</si>
  <si>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</si>
  <si>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</si>
  <si>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</si>
  <si>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</si>
  <si>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0400</t>
  </si>
  <si>
    <t>Национальная экономика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</si>
  <si>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</si>
  <si>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</si>
  <si>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</si>
  <si>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</si>
  <si>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</si>
  <si>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</si>
  <si>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Другие вопросы в области жилищно-коммунального хозяйства</t>
  </si>
  <si>
    <t>0600</t>
  </si>
  <si>
    <t>Охрана окружающей среды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</si>
  <si>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</si>
  <si>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</si>
  <si>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</si>
  <si>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</si>
  <si>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</si>
  <si>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Обеспечение деятельности подведомственных учреждений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</si>
  <si>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</si>
  <si>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</si>
  <si>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</si>
  <si>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</si>
  <si>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</si>
  <si>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</si>
  <si>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0800</t>
  </si>
  <si>
    <t>0801</t>
  </si>
  <si>
    <t xml:space="preserve">Культура </t>
  </si>
  <si>
    <t>0900</t>
  </si>
  <si>
    <t>0901</t>
  </si>
  <si>
    <t>Обслуживание государственного и муниципального долга</t>
  </si>
  <si>
    <t>0902</t>
  </si>
  <si>
    <t>0904</t>
  </si>
  <si>
    <t>1006</t>
  </si>
  <si>
    <t>Другие вопросы в области социальной политики</t>
  </si>
  <si>
    <t>Управление объектами муниципального имущества, составляющих муниципальную казну</t>
  </si>
  <si>
    <t>0409</t>
  </si>
  <si>
    <t>Дорожное хозяйство (дорожные фонды)</t>
  </si>
  <si>
    <t>Ремонт автомобильных дорог общего пользования местного значения и искусственных сооружений на них</t>
  </si>
  <si>
    <t>1004</t>
  </si>
  <si>
    <t>Охрана семьи и детства</t>
  </si>
  <si>
    <t>0302</t>
  </si>
  <si>
    <t>Органы внутренних дел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</si>
  <si>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поселенческих, районных и межмуниципальных маршрутах городского, пригородного и междугородного сообщений</t>
  </si>
  <si>
    <t>Культура, кинематография</t>
  </si>
  <si>
    <t>0107</t>
  </si>
  <si>
    <t>Обеспечение проведения выборов и референдумов</t>
  </si>
  <si>
    <t>Дефицит (-), профицит (+)</t>
  </si>
  <si>
    <t>Утверждено по бюджету первоначально</t>
  </si>
  <si>
    <t>Факт</t>
  </si>
  <si>
    <t>% исполне-ния от уточнен-ного плана</t>
  </si>
  <si>
    <t>Уточненный план</t>
  </si>
  <si>
    <t>Мероприятия в области социальной политики</t>
  </si>
  <si>
    <t>0603</t>
  </si>
  <si>
    <t>Охрана объектов растительного и животного мира и среды их обитания</t>
  </si>
  <si>
    <t>Обслуживание лицевых счетов органов государственной власти Пермского края, государственных краевых учреждений</t>
  </si>
  <si>
    <t>Приложение 4</t>
  </si>
  <si>
    <t>90 0 0000</t>
  </si>
  <si>
    <t>Непрограммные мероприятия</t>
  </si>
  <si>
    <t>91 0 0000</t>
  </si>
  <si>
    <t>Обеспечение деятельности органов местного самоуправления</t>
  </si>
  <si>
    <t xml:space="preserve"> 91 0 0001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</si>
  <si>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государствеными внебюджетными фондами</t>
  </si>
  <si>
    <t>91 0 0002</t>
  </si>
  <si>
    <t>Закупка товаров, работ и услуг для государственных (муниципальных) нужд</t>
  </si>
  <si>
    <t>91 0 0003</t>
  </si>
  <si>
    <t>91 0 0005</t>
  </si>
  <si>
    <t>91 0 0006</t>
  </si>
  <si>
    <t>91 0 6327</t>
  </si>
  <si>
    <t>92 0 0000</t>
  </si>
  <si>
    <t>Мероприятия, осуществляемые муниципальными органами власти и подведомственными учреждениями, в рамках непрограммных направлений расходов</t>
  </si>
  <si>
    <t>92 0 0007</t>
  </si>
  <si>
    <t>91 0 6329</t>
  </si>
  <si>
    <t>Осуществление государственных полномочий по регистрации и учету граждан, имеющих  право на  получение  жилищных  субсидий в связи с переселением из районов Крайнего Севера и приравненных к ним местностей</t>
  </si>
  <si>
    <t>92 0 0008</t>
  </si>
  <si>
    <t>92 0 0009</t>
  </si>
  <si>
    <t>Демонтаж объектов остановочных комплексов, снос бесхозяйных объектов на территории г. Березники</t>
  </si>
  <si>
    <t>92 0 0010</t>
  </si>
  <si>
    <t>92 0 0011</t>
  </si>
  <si>
    <t>Субсидии некоммерческим организациям, не являющимся бюджетными и автономными учреждениями на оказание услуг для решения социальных задач</t>
  </si>
  <si>
    <t>92 0 0012</t>
  </si>
  <si>
    <t>Средства на поощрения, применяемые администрацией г. Березники</t>
  </si>
  <si>
    <t>92 0 0013</t>
  </si>
  <si>
    <t>92 0 0014</t>
  </si>
  <si>
    <t>Проведение социологических исследований</t>
  </si>
  <si>
    <t>92 0 0015</t>
  </si>
  <si>
    <t>Содержание городской Доски Почета</t>
  </si>
  <si>
    <t>92 0 0016</t>
  </si>
  <si>
    <t>Средства на исполнение судебных актов, за исключением кредиторской задолженности по договорам на поставку товаров, выполнение работ, оказание услуг для муниципальных нужд</t>
  </si>
  <si>
    <t>92 0 0017</t>
  </si>
  <si>
    <t>Программа по повышению эффективности бюджетных расходов муниципального образования "Город Березники" на период до 2014 года (включительно)</t>
  </si>
  <si>
    <t>92 0 0026</t>
  </si>
  <si>
    <t>Реализация мероприятий по муниципальной поддержке малоимущих семей и граждан, попавших в сложную жизненную ситуацию</t>
  </si>
  <si>
    <t>93 0 0000</t>
  </si>
  <si>
    <t>93 0 0020</t>
  </si>
  <si>
    <t>Обеспечение деятельности казенных учреждений</t>
  </si>
  <si>
    <t>91 0 6322</t>
  </si>
  <si>
    <t xml:space="preserve">92 0 0000 </t>
  </si>
  <si>
    <t>92 0 0021</t>
  </si>
  <si>
    <t>07 0 0000</t>
  </si>
  <si>
    <t>Муниципальная программа "Жилище и транспорт"</t>
  </si>
  <si>
    <t>07 2 0000</t>
  </si>
  <si>
    <t>Подпрограмма "Транспорт"</t>
  </si>
  <si>
    <t>07 2 8006</t>
  </si>
  <si>
    <t>Организация транспортного обслуживания населения</t>
  </si>
  <si>
    <t>91 0 6326</t>
  </si>
  <si>
    <t>08 0 0000</t>
  </si>
  <si>
    <t>Муниципальная программа "Комплексное благоустройство территории города Березники"</t>
  </si>
  <si>
    <t>08 2 0000</t>
  </si>
  <si>
    <t>Подпрограмма "Совершенствование и развитие сети автомобильных дорог"</t>
  </si>
  <si>
    <t>08 2 1930</t>
  </si>
  <si>
    <t>Ведомственная целевая программа "Поддержание надлежащего технического состояния автомобильных дорог общего пользования местного значения"</t>
  </si>
  <si>
    <t>08 2 1931</t>
  </si>
  <si>
    <t>Содержание автомобильных дорог общего пользования местного значения в границах городского округа</t>
  </si>
  <si>
    <t>08 2 2805</t>
  </si>
  <si>
    <t>Капитальный ремонт участка автомобильной дороги общего пользования местного значения ул. Юбилейная от ул. Свердлова до ул. Мира</t>
  </si>
  <si>
    <t>08 2 2806</t>
  </si>
  <si>
    <t>Капитальный ремонт участка автомобильной дороги общего пользования местного значения ул. Ломоносова от ул. Тельмана до ул. Пятилетки</t>
  </si>
  <si>
    <t>08 2 2807</t>
  </si>
  <si>
    <t xml:space="preserve">Капитальный ремонт автомобильных дорог общего пользования местного значения </t>
  </si>
  <si>
    <t>08 2 2808</t>
  </si>
  <si>
    <t>08 2 2809</t>
  </si>
  <si>
    <t>Ремонт проездов к дворовым территориям многоквартирных домов</t>
  </si>
  <si>
    <t>08 2 2810</t>
  </si>
  <si>
    <t>Содержание автомобильных дорог общего пользования местного значения</t>
  </si>
  <si>
    <t>06 0 0000</t>
  </si>
  <si>
    <t xml:space="preserve">Муниципальная программа "Развитие малого и среднего предпринимательства в городе Березники" </t>
  </si>
  <si>
    <t>06 1 0000</t>
  </si>
  <si>
    <t>Подпрограмма "Вовлечение жителей города Березники, обладающих деловой активностью в предпринимательскую деятельность"</t>
  </si>
  <si>
    <t>06 1 2310</t>
  </si>
  <si>
    <t>Содействие развитию молодежного предпринимательства</t>
  </si>
  <si>
    <t>06 1 2320</t>
  </si>
  <si>
    <t>Популяризация роли предпринимательства в обществе</t>
  </si>
  <si>
    <t>06 2 0000</t>
  </si>
  <si>
    <t>Подпрограмма "Формирование благоприятной среды для развития малого и среднего предпринимательства в городе Березники"</t>
  </si>
  <si>
    <t>06 2 2330</t>
  </si>
  <si>
    <t>Развитие предпринимательской грамотности целевых групп граждан и повышение компетенций их сотрудников, информирование субъектов малого и среднего предпринимательства</t>
  </si>
  <si>
    <t>06 2 2340</t>
  </si>
  <si>
    <t>Содействие в формировании благоприятных условий для развития малого и среднего предпринимательства</t>
  </si>
  <si>
    <t>06 2 8001</t>
  </si>
  <si>
    <t>Оказание финансовой поддержки субъектам малого и среднего предпринимательства</t>
  </si>
  <si>
    <t>06 2 8002</t>
  </si>
  <si>
    <t>Содействие развитию микрофинансирования</t>
  </si>
  <si>
    <t>92 0 0022</t>
  </si>
  <si>
    <t>92 0 0023</t>
  </si>
  <si>
    <t>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</si>
  <si>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07 1 0000</t>
  </si>
  <si>
    <t>Подпрограмма "Жилище"</t>
  </si>
  <si>
    <t>07 1 2610</t>
  </si>
  <si>
    <t>Капитальный ремонт жилых помещений, находящихся в муниципальной собственности</t>
  </si>
  <si>
    <t>07 1 2620</t>
  </si>
  <si>
    <t>07 1 8003</t>
  </si>
  <si>
    <t>Капитальный ремонт крыш многоквартирных домов</t>
  </si>
  <si>
    <t>07 1 8004</t>
  </si>
  <si>
    <t>Капитальный ремонт (замена) лифтов многоквартирных домов</t>
  </si>
  <si>
    <t>07 1 8005</t>
  </si>
  <si>
    <t>Приведение в нормативное и безопасное состояние зеленого хозяйства придомовых территорий многоквартирных домов</t>
  </si>
  <si>
    <t>92 0 6415</t>
  </si>
  <si>
    <t xml:space="preserve">Переселение граждан из аварийного (непригодного для проживания) жилищного фонда </t>
  </si>
  <si>
    <t>Капитальные вложения в объекты недвижимого имущества государственной (муниципальной) собственности</t>
  </si>
  <si>
    <t>07 3 0000</t>
  </si>
  <si>
    <t>Подпрограмма  "Газификация районов индивидуальной застройки города"</t>
  </si>
  <si>
    <t>07 3 4400</t>
  </si>
  <si>
    <t>Бюджетные инвестиции на строительство и реконструкцию</t>
  </si>
  <si>
    <t>07 3 4404</t>
  </si>
  <si>
    <t>Строительство уличных газопроводов</t>
  </si>
  <si>
    <t>08 1 0000</t>
  </si>
  <si>
    <t>Подпрограмма "Благоустройство городских территорий"</t>
  </si>
  <si>
    <t>08 1 2801</t>
  </si>
  <si>
    <t>Приведение в нормативное состояние зеленого хозяйства</t>
  </si>
  <si>
    <t>08 1 2802</t>
  </si>
  <si>
    <t>Содержание сетей наружного освещения</t>
  </si>
  <si>
    <t>08 1 2803</t>
  </si>
  <si>
    <t>Благоустройство парков и скверов и прочие мероприятия по благоустройству</t>
  </si>
  <si>
    <t>08 1 2804</t>
  </si>
  <si>
    <t>Содержание и ремонт мест захоронения</t>
  </si>
  <si>
    <t>08 1 4400</t>
  </si>
  <si>
    <t>08 1 4401</t>
  </si>
  <si>
    <t>Реконструкция сетей наружного освещения</t>
  </si>
  <si>
    <t>08 1 4402</t>
  </si>
  <si>
    <t>Восстановление сетей наружного освещения</t>
  </si>
  <si>
    <t>08 1 4403</t>
  </si>
  <si>
    <t>Строительство кладбища на площадке южнее производственной базы по пр. Ленина, 92</t>
  </si>
  <si>
    <t>08 1 8007</t>
  </si>
  <si>
    <t>Содержание общественных туалетных модулей</t>
  </si>
  <si>
    <t>08 3 0000</t>
  </si>
  <si>
    <t>Подпрограмма "Создание благоприятной экологической обстановки"</t>
  </si>
  <si>
    <t>08 3 2811</t>
  </si>
  <si>
    <t>Отлов и стерилизация безнадзорных (бездомных) животных</t>
  </si>
  <si>
    <t>08 3 2813</t>
  </si>
  <si>
    <t>Проведение санитарно-профилактических мероприятий</t>
  </si>
  <si>
    <t xml:space="preserve">08 0 0000  </t>
  </si>
  <si>
    <t>08 3 2812</t>
  </si>
  <si>
    <t>Мониторинг ливневых вод</t>
  </si>
  <si>
    <t>92 0 0024</t>
  </si>
  <si>
    <t>Организация мероприятий по охране окружающей среды</t>
  </si>
  <si>
    <t>01 0 0000</t>
  </si>
  <si>
    <t>Муниципальная программа "Развитие системы образования города Березники"</t>
  </si>
  <si>
    <t>01 1 0000</t>
  </si>
  <si>
    <t>Подпрограмма "Дошкольное образование"</t>
  </si>
  <si>
    <t>01 1 1600</t>
  </si>
  <si>
    <t>Ведомственная целевая программа "Предоставление услуг дошкольного образования"</t>
  </si>
  <si>
    <t>01 1 1601</t>
  </si>
  <si>
    <t>Обеспечение государственных гарантий прав граждан на получение общедоступного бесплатного дошкольного и дополнительного образования в дошкольных образовательных учреждениях</t>
  </si>
  <si>
    <t>01 1 2197</t>
  </si>
  <si>
    <t>Организация питания детей</t>
  </si>
  <si>
    <t>01 1 2400</t>
  </si>
  <si>
    <t>Мероприятия, обеспечивающие функционирование и развитие учреждений</t>
  </si>
  <si>
    <t>01 1 4400</t>
  </si>
  <si>
    <t>01 1 4405</t>
  </si>
  <si>
    <t>01 1 6306</t>
  </si>
  <si>
    <t>Обеспечение воспитания и обучения детей-инвалидов в дошкольных образовательных организациях и на дому</t>
  </si>
  <si>
    <t>01 1 6311</t>
  </si>
  <si>
    <t>Предоставление социальных гарантий и льгот педагогическим работникам дошкольных и общеобразовательных организаций</t>
  </si>
  <si>
    <t>01 1 6330</t>
  </si>
  <si>
    <t>Предоставление государственных гарантий на получение общедоступного и бесплатного дошкольного образования по основным общеобразовательным программам в дошкольных образовательных организациях</t>
  </si>
  <si>
    <t>01 2 0000</t>
  </si>
  <si>
    <t>Подпрограмма "Начальное, основное и среднее общее образование"</t>
  </si>
  <si>
    <t>01 2 1700</t>
  </si>
  <si>
    <t>Ведомственная целевая программа "Предоставление услуг начального, основного и среднего общего образования"</t>
  </si>
  <si>
    <t>01 2 1701</t>
  </si>
  <si>
    <t>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общего, дополнительного образования в общеобразовательных учреждениях</t>
  </si>
  <si>
    <t>01 2 2197</t>
  </si>
  <si>
    <t>01 2 2400</t>
  </si>
  <si>
    <t>01 2 6307</t>
  </si>
  <si>
    <t>Предоставление государственных гарантий на получение общедоступного бесплатного дошкольного, начального общего, основного общего, среднего общего образования, а также дополнительного образования в общеобразовательных организациях</t>
  </si>
  <si>
    <t>01 2 6308</t>
  </si>
  <si>
    <t>Предоставление общего образования по основным и адаптированным общеобразовательным программам в специальных (коррекционных) образовательных организациях для обучающихся, воспитанников с ограниченными возможностями здоровья, специальных учебно-воспитательных организациях открытого типа, оздоровительных образовательных организациях санаторного типа для детей, нуждающихся в длительном лечении</t>
  </si>
  <si>
    <t>01 2 6310</t>
  </si>
  <si>
    <t>Выплата ежемесячного денежного вознаграждения за классное руководство в муниципальных образовательных организациях</t>
  </si>
  <si>
    <t>01 2 6311</t>
  </si>
  <si>
    <t>01 3 0000</t>
  </si>
  <si>
    <t>Подпрограмма "Дополнительное образование детей"</t>
  </si>
  <si>
    <t>01 3 1800</t>
  </si>
  <si>
    <t>Ведомственная целевая программа "Предоставление услуг дополнительного образования детей в учреждениях дополнительного образования детей"</t>
  </si>
  <si>
    <t>01 3 1801</t>
  </si>
  <si>
    <t>Дополнительное образование детей</t>
  </si>
  <si>
    <t>01 3 2400</t>
  </si>
  <si>
    <t>03 0 0000</t>
  </si>
  <si>
    <t>Муниципальная программа "Развитие сферы культуры города Березники"</t>
  </si>
  <si>
    <t>03 2 0000</t>
  </si>
  <si>
    <t>Подпрограмма "Развитие художественного образования и поддержка талантливых детей и молодежи"</t>
  </si>
  <si>
    <t>03 2 1100</t>
  </si>
  <si>
    <t>Ведомственная целевая программа "Развитие учреждений дополнительного образования сферы культуры"</t>
  </si>
  <si>
    <t>03 2 1101</t>
  </si>
  <si>
    <t>Организация дополнительного образования детей в школах искусств</t>
  </si>
  <si>
    <t>03 2 2400</t>
  </si>
  <si>
    <t xml:space="preserve">Мероприятия, обеспечивающие функционирование и развитие учреждений </t>
  </si>
  <si>
    <t>03 2 2520</t>
  </si>
  <si>
    <t>Организация и проведение фестивалей и конкурсов исполнительского искусства для детей и подростков. Создание условий для участия одаренных детей в фестивалях и конкурсах различных уровней.</t>
  </si>
  <si>
    <t>03 3 0000</t>
  </si>
  <si>
    <t>Подпрограмма "Формирование положительного имиджа города"</t>
  </si>
  <si>
    <t>03 3 2220</t>
  </si>
  <si>
    <t>Обеспечение многообразия художественной, творческой жизни города</t>
  </si>
  <si>
    <t>04 0 0000</t>
  </si>
  <si>
    <t>Муниципальная программа "Развитие физической культуры, спорта города Березники"</t>
  </si>
  <si>
    <t>04 2 0000</t>
  </si>
  <si>
    <t xml:space="preserve">Подпрограмма "Подготовка спортивного резерва, развитие спорта высших достижений" </t>
  </si>
  <si>
    <t>04 2 1400</t>
  </si>
  <si>
    <t>Ведомственная целевая программа "Развитие системы подготовки спортивного резерва"</t>
  </si>
  <si>
    <t>04 2 1401</t>
  </si>
  <si>
    <t>Дополнительное образование спортивной направленности в учреждениях дополнительного образования</t>
  </si>
  <si>
    <t>04 2 1500</t>
  </si>
  <si>
    <t>Ведомственная целевая программа "Оздоровление, занятость и отдых детей (спортсменов)"</t>
  </si>
  <si>
    <t>04 2 1501</t>
  </si>
  <si>
    <t xml:space="preserve">Организация отдыха детей </t>
  </si>
  <si>
    <t>04 2 2100</t>
  </si>
  <si>
    <t>Повышение престижности и привлекательности профессий</t>
  </si>
  <si>
    <t>04 2 2198</t>
  </si>
  <si>
    <t>Стипендиальное обеспечение и дополнительные формы материальной поддержки</t>
  </si>
  <si>
    <t xml:space="preserve">Социальное обеспечение и иные выплаты населению </t>
  </si>
  <si>
    <t>04 2 2250</t>
  </si>
  <si>
    <t>Организация отдыха, оздоровления детей и молодежи</t>
  </si>
  <si>
    <t>04 2 2400</t>
  </si>
  <si>
    <t>04 2 2530</t>
  </si>
  <si>
    <t xml:space="preserve">Участие спортсменов в краевых, всероссийских и международных соревнованиях, УТС, медицинских обследованиях </t>
  </si>
  <si>
    <t>01 4 0000</t>
  </si>
  <si>
    <t>Подпрограмма "Оздоровление, занятость и отдых детей"</t>
  </si>
  <si>
    <t>01 4 1900</t>
  </si>
  <si>
    <t>Ведомственная целевая программа "Досуговые и профилактические мероприятия с обучающимися"</t>
  </si>
  <si>
    <t>01 4 1901</t>
  </si>
  <si>
    <t>Организация отдыха детей</t>
  </si>
  <si>
    <t>01 4 2250</t>
  </si>
  <si>
    <t>01 4 2400</t>
  </si>
  <si>
    <t>01 4 6320</t>
  </si>
  <si>
    <t>Организация отдыха и оздоровления детей</t>
  </si>
  <si>
    <t>05 0 0000</t>
  </si>
  <si>
    <t>Муниципальная программа "Развитие сферы молодежной политики города Березники"</t>
  </si>
  <si>
    <t>05 1 0000</t>
  </si>
  <si>
    <t xml:space="preserve">Подпрограмма "Сохранение и развитие учреждений сферы молодежной политики в городе Березники" </t>
  </si>
  <si>
    <t>05 1 1200</t>
  </si>
  <si>
    <t>Ведомственная целевая программа "Создание условий и гарантий для самореализации личности молодого человека и развития молодежных объединений, движений, инициатив"</t>
  </si>
  <si>
    <t>05 1 1201</t>
  </si>
  <si>
    <t>Создание условий и гарантий для самореализации личности молодого человека и развития молодежных объединений, движений, инициатив</t>
  </si>
  <si>
    <t>05 2 0000</t>
  </si>
  <si>
    <t>Подпрограмма "Молодежь города Березники"</t>
  </si>
  <si>
    <t>05 2 2250</t>
  </si>
  <si>
    <t>05 2 2710</t>
  </si>
  <si>
    <t>Проведение мероприятий, направленных на содействие профориентации и трудовой занятости молодежи</t>
  </si>
  <si>
    <t xml:space="preserve">05 2 2720 </t>
  </si>
  <si>
    <t>Организация деятельности и проведение мероприятий, направленных на создание системы поддержки молодых семей</t>
  </si>
  <si>
    <t>05 2 2730</t>
  </si>
  <si>
    <t xml:space="preserve">Мероприятия, проекты, программы, направленные на вовлечение молодежи в социальную практику </t>
  </si>
  <si>
    <t>05 2 2740</t>
  </si>
  <si>
    <t>Содействие досуговой занятости молодежи в городе Березники, выявление и продвижение талантливой молодежи</t>
  </si>
  <si>
    <t>01 1 6316</t>
  </si>
  <si>
    <t>Предоставление выплаты компенсации части родительской платы за содержание ребенка в муниципальных образовательных организациях, реализующих основную общеобразовательную программу дошкольного образования (включая расходы на администрирование выплаты)</t>
  </si>
  <si>
    <t>01 5 0000</t>
  </si>
  <si>
    <t>Подпрограмма "Индивидуализация образования"</t>
  </si>
  <si>
    <t>01 5 1910</t>
  </si>
  <si>
    <t>Ведомственная целевая программа "Психолого-педагогическое и коррекционное сопровождение образовательного процесса"</t>
  </si>
  <si>
    <t>01 5 1911</t>
  </si>
  <si>
    <t>Психологическое сопровождение, психолого-медико-педагогическое консультирование</t>
  </si>
  <si>
    <t>01 5 2136</t>
  </si>
  <si>
    <t>Поддержка талантливой молодежи образовательных учреждений</t>
  </si>
  <si>
    <t>01 5 2400</t>
  </si>
  <si>
    <t>01 6 0000</t>
  </si>
  <si>
    <t>Подпрограмма "Муниципальная система управления образованием"</t>
  </si>
  <si>
    <t>01 6 1920</t>
  </si>
  <si>
    <t>Ведомственная целевая программа "Информационное, методическое, техническое сопровождение"</t>
  </si>
  <si>
    <t>01 6 1921</t>
  </si>
  <si>
    <t>Информационно-методическое и техническое сопровождение, организация курсов повышения квалификации педагогических работников</t>
  </si>
  <si>
    <t>01 6 2100</t>
  </si>
  <si>
    <t>01 6 2400</t>
  </si>
  <si>
    <t>03 1 0000</t>
  </si>
  <si>
    <t>Подпрограмма "Сохранение и развитие культурного потенциала города"</t>
  </si>
  <si>
    <t>03 1 1000</t>
  </si>
  <si>
    <t>Ведомственная целевая программа "Сохранение и развитие учреждений культуры города"</t>
  </si>
  <si>
    <t>03 1 1001</t>
  </si>
  <si>
    <t>Организация библиотечного обслуживания населения</t>
  </si>
  <si>
    <t>03 1 1002</t>
  </si>
  <si>
    <t>Обеспечение доступа к музейным коллекциям (фондам)</t>
  </si>
  <si>
    <t>03 1 1003</t>
  </si>
  <si>
    <t>Организация культурного досуга</t>
  </si>
  <si>
    <t>03 1 2100</t>
  </si>
  <si>
    <t xml:space="preserve">Повышение престижности и привлекательности профессий </t>
  </si>
  <si>
    <t>03 1 2210</t>
  </si>
  <si>
    <t>Сохранение и популяризация историко-культурного наследия города</t>
  </si>
  <si>
    <t>03 1 2400</t>
  </si>
  <si>
    <t>03 1 4400</t>
  </si>
  <si>
    <t>03 1 4406</t>
  </si>
  <si>
    <t xml:space="preserve">Приспособление объекта культурного наследия регионального значения "Кинотеатр "Авангард" для современного использования (культурно-деловой центр) </t>
  </si>
  <si>
    <t>93 0 0025</t>
  </si>
  <si>
    <t>Хранение, комплектование, учет и использование архивных документов</t>
  </si>
  <si>
    <t>93 0 6321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</si>
  <si>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</si>
  <si>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02 0 0000</t>
  </si>
  <si>
    <t>Муниципальная программа "Развитие здравоохранения города Березники"</t>
  </si>
  <si>
    <t>02 1 0000</t>
  </si>
  <si>
    <t>Подпрограмма "Оказание медицинской помощи МБУЗ"</t>
  </si>
  <si>
    <t>02 1 6301</t>
  </si>
  <si>
    <t>Организация оказания медицинской помощи на территории Пермского края муниципальными учреждениями</t>
  </si>
  <si>
    <t>02 2 0000</t>
  </si>
  <si>
    <t>Подпрограмма "Создание благоприятных условий для привлечения медицинских работников в учреждения муниципальной системы здравоохранения города Березники"</t>
  </si>
  <si>
    <t>02 2 2127</t>
  </si>
  <si>
    <t>Привлечение и закрепление врачебных кадров в МБУЗ</t>
  </si>
  <si>
    <t>02 1 6302</t>
  </si>
  <si>
    <t>Организация обеспечения донорской кровью и ее компонентами муниципальных учреждений здравоохранения</t>
  </si>
  <si>
    <t>92 0 0018</t>
  </si>
  <si>
    <t>01 2 6309</t>
  </si>
  <si>
    <t>Стипендиальное обеспечение обучающихся в 10-х и 11-х классах общеобразовательных организаций</t>
  </si>
  <si>
    <t>01 2 6312</t>
  </si>
  <si>
    <t>Дополнительные меры социальной поддержки отдельных категорий лиц, которым присуждены ученые степени кандидата и доктора наук, работающих в общеобразовательных организациях</t>
  </si>
  <si>
    <t>01 2 6317</t>
  </si>
  <si>
    <t>01 2 6318</t>
  </si>
  <si>
    <t>01 3 7200</t>
  </si>
  <si>
    <t>Предоставление социальных гарантий и льгот работникам</t>
  </si>
  <si>
    <t>01 6 2198</t>
  </si>
  <si>
    <t>01 6 2199</t>
  </si>
  <si>
    <t>Приобретение путевок на санаторно-курортное лечение и оздоровление работников муниципальных учреждений города</t>
  </si>
  <si>
    <t>01 6 6203</t>
  </si>
  <si>
    <t>Обеспечение работников муниципальных учреждений бюджетной сферы путевками на санаторно-курортное лечение и оздоровление</t>
  </si>
  <si>
    <t>02 2 2128</t>
  </si>
  <si>
    <t>Выплата второй части материальной помощи врачам-молодым специалистам, фактически отработавшим со дня заключения трудового договора 3 года</t>
  </si>
  <si>
    <t>02 2 2199</t>
  </si>
  <si>
    <t>02 2 6203</t>
  </si>
  <si>
    <t>03 1 2199</t>
  </si>
  <si>
    <t>03 1 6203</t>
  </si>
  <si>
    <t>03 2 2199</t>
  </si>
  <si>
    <t>03 2 6203</t>
  </si>
  <si>
    <t>Подпрограмма "Подготовка спортивного резерва, развитие спорта высших достижений"</t>
  </si>
  <si>
    <t>04 2 2199</t>
  </si>
  <si>
    <t>04 2 6203</t>
  </si>
  <si>
    <t>05 3 0000</t>
  </si>
  <si>
    <t>Подпрограмма "Обеспечение жильем молодых семей в городе Березники"</t>
  </si>
  <si>
    <t>05 3 2750</t>
  </si>
  <si>
    <t>Обеспечение жильем молодых семей в городе Березники</t>
  </si>
  <si>
    <t>92 0 0019</t>
  </si>
  <si>
    <t>Денежные выплаты Почетным гражданам г.Березники</t>
  </si>
  <si>
    <t>92 0 0028</t>
  </si>
  <si>
    <t>92 0 5135</t>
  </si>
  <si>
    <t>91 0 6319</t>
  </si>
  <si>
    <t>1102</t>
  </si>
  <si>
    <t>Массовый спорт</t>
  </si>
  <si>
    <t>04 1 0000</t>
  </si>
  <si>
    <t>Подпрограмма "Развитие массовой физической культуры и спорта"</t>
  </si>
  <si>
    <t>04 1 1300</t>
  </si>
  <si>
    <t>Ведомственная целевая программа "Развитие сферы предоставления физкультурно-спортивных и спортивно-оздоровительных услуг"</t>
  </si>
  <si>
    <t>04 1 1301</t>
  </si>
  <si>
    <t>Организация физкультурно-оздоровительных мероприятий на базе спортивного учреждения</t>
  </si>
  <si>
    <t>04 1 2230</t>
  </si>
  <si>
    <t>Организация массовых физкультурно-спортивных мероприятий и соревнований  для различных слоев населения</t>
  </si>
  <si>
    <t>04 1 2240</t>
  </si>
  <si>
    <t>Обучение плаванию детей начальной школы (3 класс)</t>
  </si>
  <si>
    <t>04 1 2400</t>
  </si>
  <si>
    <t>04 1 4400</t>
  </si>
  <si>
    <t>04 1 4407</t>
  </si>
  <si>
    <t>Реконструкция стадиона в районе городского парка</t>
  </si>
  <si>
    <t xml:space="preserve">Другие вопросы в области физической культуры и спорта </t>
  </si>
  <si>
    <t>Обслуживание государственного внутреннего и  муниципального долга</t>
  </si>
  <si>
    <t>94 0 0000</t>
  </si>
  <si>
    <t>94 0 0027</t>
  </si>
  <si>
    <t>Обслуживание государственного (муниципального) долга</t>
  </si>
  <si>
    <t>Раздел, подраздел</t>
  </si>
  <si>
    <t>07 2 6403</t>
  </si>
  <si>
    <t>Возмещение хозяйствующим субъектам недополученных доходов от перевозки отдельных категорий граждан с использованием социальных проездных документов</t>
  </si>
  <si>
    <t>08 2 4416</t>
  </si>
  <si>
    <t>Реконструкция ул. Новосодовая от Чуртанского шоссе до поворота на мост через р. Кама</t>
  </si>
  <si>
    <t>08 3 4400</t>
  </si>
  <si>
    <t>08 3 4413</t>
  </si>
  <si>
    <t>Строительство полигона захоронения ТБО и ПО III-IV классов опасности г. Березники</t>
  </si>
  <si>
    <t>08 1 4412</t>
  </si>
  <si>
    <t>Разработка проектно-сметной документации на реконструкцию сквера на пересечении улиц Юбилейная-Свердлова</t>
  </si>
  <si>
    <t>08 1 4415</t>
  </si>
  <si>
    <t>Реконструкция Комсомольского парка</t>
  </si>
  <si>
    <t>01 1 2101</t>
  </si>
  <si>
    <t>Софинансирование расходных обязательств по исполнению полномочий органов местного самоуправления по вопросам местного значения ("Новая школа")</t>
  </si>
  <si>
    <t>01 1 4409</t>
  </si>
  <si>
    <t>Реконструкция здания детского сада № 125 по ул. Л. Толстого,27 в г. Березники</t>
  </si>
  <si>
    <t>01 2 2101</t>
  </si>
  <si>
    <t>01 2 6401</t>
  </si>
  <si>
    <t>Субвенция на реализацию мероприятий по стимулированию педагогических работников по результатам обучения школьников</t>
  </si>
  <si>
    <t>01 3 2101</t>
  </si>
  <si>
    <t>01 4 2103</t>
  </si>
  <si>
    <t>Организация оздоровления и отдыха детей</t>
  </si>
  <si>
    <t>04 2 4417</t>
  </si>
  <si>
    <t>04 2 4400</t>
  </si>
  <si>
    <t>Реконструкция МБОУ СТЛ "Темп"</t>
  </si>
  <si>
    <t>04 2 4418</t>
  </si>
  <si>
    <t>Строительство здания в модульном исполнении (пищеблок) "под ключ" МБОУ СТЛ "Темп"</t>
  </si>
  <si>
    <t>02 1 2400</t>
  </si>
  <si>
    <t>03 1 2410</t>
  </si>
  <si>
    <t>03 1 6204</t>
  </si>
  <si>
    <t>Предоставление грантов муниципальным театрам Пермского края</t>
  </si>
  <si>
    <t>92 0 0030</t>
  </si>
  <si>
    <t>Переселение граждан из жилых помещений, расположенных в многоквартирных аварийных домах, подлежащих сносу</t>
  </si>
  <si>
    <t>08 2 4400</t>
  </si>
  <si>
    <t>Исполнение бюджета города Березники по разделам, подразделам, целевым статьям                                  (муниципальным программам и непрограммным направлениям деятельности),                                                   группам видов расходов бюджета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</si>
  <si>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</si>
  <si>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Мониторинг технического состояния строительных конструкций многоквартирных домов и проведение противоаварийных мероприятий</t>
  </si>
  <si>
    <t>Форма К-10</t>
  </si>
  <si>
    <t>91 0 5930</t>
  </si>
  <si>
    <t>02 1 6406</t>
  </si>
  <si>
    <t>Мероприятия по обеспечению пожарной безопасности. Приведение в нормативное состояние муниципальных учреждений здравоохранения Пермского края в сфере здравоохранения</t>
  </si>
  <si>
    <t>02 1 6412</t>
  </si>
  <si>
    <t>Организация спортивных и досуговых мероприятий, мероприятий по информированию населения в целях профилактики спроса потребления психоактивных веществ</t>
  </si>
  <si>
    <t>05 3 5020</t>
  </si>
  <si>
    <t>Расходы на оплату ранее принятых обязательств на выполнение мероприятий по целевым программам (субсидии на обеспечение жильем молодых семей в рамках подпрограммы "Обеспечение жильем молодых семей ФЦП Жилище" на 2011-2015 годы)</t>
  </si>
  <si>
    <t>05 3 6210</t>
  </si>
  <si>
    <t>Расходы на оплату ранее принятых бюджетных обязательств на выполнение мероприятий по целевым программам (софинансирование мероприятий подпрограммы "Обеспечение жильем молодых семей "Федеральной целевой программы "Жилище" на 2011-2015 годы)</t>
  </si>
  <si>
    <t>01 2 6412</t>
  </si>
  <si>
    <t>01 3 6412</t>
  </si>
  <si>
    <t>01 4 6412</t>
  </si>
  <si>
    <t>01 5 6412</t>
  </si>
  <si>
    <t>01 2 6404</t>
  </si>
  <si>
    <t>Расходы на оплату ранее принятых обязательств на выполнение мероприятий по целевым программам (Улучшение жилищных условий молодых учителей)</t>
  </si>
  <si>
    <t>92 0 0034</t>
  </si>
  <si>
    <t>Возврат межбюджетных трансфертов в бюджет Пермского края</t>
  </si>
  <si>
    <t>92 0 0037</t>
  </si>
  <si>
    <t>Доставка военнослужащих внутренних войск МВД России по г. Березники</t>
  </si>
  <si>
    <t>92 0 0031</t>
  </si>
  <si>
    <t>Разбор (снос) зданий аварийных домов</t>
  </si>
  <si>
    <t>01 1 4410</t>
  </si>
  <si>
    <t>Реконструкция здания МС(К)ОУ "Специальная (корекционная) общеобразовательная школа № 15 VII вида" под детский сад № 65 по адресу: ул. Ломоносова, 127 в г. Березники</t>
  </si>
  <si>
    <t>01 1 4411</t>
  </si>
  <si>
    <t>04 2 4408</t>
  </si>
  <si>
    <t>Реконструкция здания МБОУ ДОД ДЮСШ "Темп"</t>
  </si>
  <si>
    <t>01 4 4400</t>
  </si>
  <si>
    <t>01 4 4419</t>
  </si>
  <si>
    <t>Реконструкция здания медпункта МАОУ ДЗОЛ "Дружба"</t>
  </si>
  <si>
    <t>02 1 2101</t>
  </si>
  <si>
    <t>Софинансирование расходных обязательств по исполнению полномочий органов местного самоуправления по вопросам местного значения ("Качественное здравоохранение")</t>
  </si>
  <si>
    <t>08 2 2121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</si>
  <si>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Пермского края</t>
  </si>
  <si>
    <t>08 2 6420</t>
  </si>
  <si>
    <t>Конкурс на звание "Самое благоустроенное городское (сельское) поселение Пермского края"</t>
  </si>
  <si>
    <t>08 1 4421</t>
  </si>
  <si>
    <t>Восстановление сетей наружного освещения с применением типовой однолинейной электрической схемы на объектах учреждений образования</t>
  </si>
  <si>
    <t xml:space="preserve">Софинансирование расходных обязательств по исполнению полномочий органов местного самоуправления по вопросам местного значения </t>
  </si>
  <si>
    <t xml:space="preserve">91 0 0000 </t>
  </si>
  <si>
    <t>500</t>
  </si>
  <si>
    <t>Межбюджетные трансферты</t>
  </si>
  <si>
    <t>Межбюбжетные трансферты</t>
  </si>
  <si>
    <t>01 1 5026</t>
  </si>
  <si>
    <t>Финансовое обеспечение мероприятий федеральной целевой программы развития образования на 2011-2015 годы</t>
  </si>
  <si>
    <t>01 2 5802</t>
  </si>
  <si>
    <t>Возмещение части затрат в связи с предоставлением учителям общеобразовательных учреждений ипотечного кредита (займа)</t>
  </si>
  <si>
    <t>Расходы на формирование земельных участков, находящихся в муниципальной собственности и государственная собственность на которые не разграничена, и их постановка на государственный кадастровый учет для бесплатного предоставления многодетным семьям</t>
  </si>
  <si>
    <t>92 0 2139</t>
  </si>
  <si>
    <t>92 0 2008</t>
  </si>
  <si>
    <t>Обеспечение жилыми помещениями детей-сирот, детей оставшихся без попечения родителей, а также детей, находящихся под опекой (попечительством), не имеющих закрепленного жилого помещения по обязательствам, возникшим до 1 января 2013 года</t>
  </si>
  <si>
    <t>04 2 6413</t>
  </si>
  <si>
    <t>Обеспечение качественным спортивным инвентарем детских-юношеских спортивных школ (спортивный резерв по видам спорта)</t>
  </si>
  <si>
    <t>91 0 5120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</si>
  <si>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Федеоации</t>
  </si>
  <si>
    <t>92 0 0029</t>
  </si>
  <si>
    <t>Проведение выборов в представительные органы муниципального образования</t>
  </si>
  <si>
    <t>92 0 0033</t>
  </si>
  <si>
    <t>Мероприятия по реализации социальных задач</t>
  </si>
  <si>
    <t>92 0 0038</t>
  </si>
  <si>
    <t>Обеспечение перевозки жителей домов, признанных аварийными</t>
  </si>
  <si>
    <t>07 1 8008</t>
  </si>
  <si>
    <t>Капитальный ремонт дворовых территорий (асфальтового покрытия придомовых территорий) многоквартирных домов</t>
  </si>
  <si>
    <t>Подпрограмма  "Жилище"</t>
  </si>
  <si>
    <t>07 1 6201</t>
  </si>
  <si>
    <t>Оснащение жилых зданий общедомовыми приборами учета</t>
  </si>
  <si>
    <t>Реконструкция зданий по адресу: проезд Сарычева, 1;3а и по адресу: ул. Пятилетки, 26а в г. Березники под детский сад</t>
  </si>
  <si>
    <t xml:space="preserve">Реконструкция здания МОУ "НОШ № 18" под детский сад </t>
  </si>
  <si>
    <t>01 1 5059</t>
  </si>
  <si>
    <t>Модернизация региональных систем дошкольного образования</t>
  </si>
  <si>
    <t>01 2 4400</t>
  </si>
  <si>
    <t>01 2 4420</t>
  </si>
  <si>
    <t>Реконструкция спортивных площадок (МАОУ СОШ № 1,12,17)</t>
  </si>
  <si>
    <t>08 2 2400</t>
  </si>
  <si>
    <t>08 3 4414</t>
  </si>
  <si>
    <t>Строительство очистных сооружений на выпусках систем ливневой канализации города Березники в водные объекты (р. Быгель, Нижне-Зыряновское водохранилище)</t>
  </si>
  <si>
    <t xml:space="preserve"> </t>
  </si>
  <si>
    <t>Информатизация муниципальных библиотек</t>
  </si>
  <si>
    <t>за 9 месяцев 2014 г.</t>
  </si>
  <si>
    <t xml:space="preserve">к постановлению администрации города </t>
  </si>
  <si>
    <t>тыс.руб.</t>
  </si>
  <si>
    <r>
      <t>от</t>
    </r>
    <r>
      <rPr>
        <u val="single"/>
        <sz val="12"/>
        <rFont val="Times New Roman CYR"/>
        <family val="0"/>
      </rPr>
      <t xml:space="preserve"> 07.11.2014 № 1887</t>
    </r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</si>
</sst>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"/>
    <numFmt numFmtId="166" formatCode="#,##0_ ;[Red]\-#,##0\ "/>
    <numFmt numFmtId="167" formatCode="#,##0.0_ ;[Red]\-#,##0.0\ "/>
    <numFmt numFmtId="168" formatCode="#,##0.0;\-#,##0.0"/>
    <numFmt numFmtId="169" formatCode="#,##0.0"/>
    <numFmt numFmtId="170" formatCode="#,##0.000"/>
    <numFmt numFmtId="171" formatCode="0_ ;[Red]\-0\ "/>
    <numFmt numFmtId="172" formatCode="#,##0_р_."/>
    <numFmt numFmtId="173" formatCode="#,##0.0_ ;\-#,##0.0\ "/>
    <numFmt numFmtId="174" formatCode="#,##0.00_ ;[Red]\-#,##0.00\ "/>
    <numFmt numFmtId="175" formatCode="0.000%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#,##0.0;[Red]\-#,##0.0"/>
    <numFmt numFmtId="193" formatCode="0.0_ ;[Red]\-0.0\ "/>
    <numFmt numFmtId="194" formatCode="d\ mmmm\,\ yyyy"/>
    <numFmt numFmtId="195" formatCode="#,##0.000_ ;[Red]\-#,##0.000\ "/>
    <numFmt numFmtId="196" formatCode="_*\ &quot; &quot;_-"/>
    <numFmt numFmtId="197" formatCode="_-* #,##0_-;\-* #,##0_-;_-* &quot; &quot;_-;_-@_-"/>
    <numFmt numFmtId="198" formatCode="_-* #,##0.0&quot;р.&quot;_-;\-* #,##0.0&quot;р.&quot;_-;_-* &quot;-&quot;?&quot;р.&quot;_-;_-@_-"/>
    <numFmt numFmtId="199" formatCode="_-* #,##0.0_р_._-;\-* #,##0.0_р_._-;_-* &quot;-&quot;?_р_._-;_-@_-"/>
    <numFmt numFmtId="200" formatCode="_-* #,##0.00_р_._-;\-* #,##0.00_р_._-;_-* &quot;-&quot;?_р_._-;_-@_-"/>
    <numFmt numFmtId="201" formatCode="_-* #,##0_р_._-;\-* #,##0_р_._-;_-* &quot;-&quot;?_р_._-;_-@_-"/>
    <numFmt numFmtId="202" formatCode="[$-FC19]d\ mmmm\ yyyy\ &quot;г.&quot;"/>
  </numFmts>
  <fonts count="63">
    <font>
      <sz val="10"/>
      <name val="Arial Cyr"/>
      <family val="0"/>
    </font>
    <font>
      <sz val="12"/>
      <name val="Arial"/>
      <family val="2"/>
    </font>
    <font>
      <u val="single"/>
      <sz val="10"/>
      <color indexed="12"/>
      <name val="Times New Roman Cyr"/>
      <family val="0"/>
    </font>
    <font>
      <u val="single"/>
      <sz val="10"/>
      <color indexed="36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0"/>
      <name val="Times New Roman Cyr"/>
      <family val="0"/>
    </font>
    <font>
      <sz val="10"/>
      <name val="Times New Roman Cyr"/>
      <family val="0"/>
    </font>
    <font>
      <i/>
      <sz val="10"/>
      <name val="Times New Roman Cyr"/>
      <family val="0"/>
    </font>
    <font>
      <b/>
      <i/>
      <sz val="12"/>
      <name val="Times New Roman Cyr"/>
      <family val="1"/>
    </font>
    <font>
      <b/>
      <sz val="10"/>
      <name val="Arial Cyr"/>
      <family val="0"/>
    </font>
    <font>
      <b/>
      <i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 Cyr"/>
      <family val="1"/>
    </font>
    <font>
      <sz val="10"/>
      <color indexed="10"/>
      <name val="Times New Roman Cyr"/>
      <family val="1"/>
    </font>
    <font>
      <b/>
      <i/>
      <sz val="10"/>
      <color indexed="10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u val="single"/>
      <sz val="12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89" fontId="1" fillId="0" borderId="0" applyFont="0" applyFill="0" applyBorder="0" applyAlignment="0" applyProtection="0"/>
    <xf numFmtId="188" fontId="1" fillId="0" borderId="0" applyFont="0" applyFill="0" applyBorder="0" applyAlignment="0" applyProtection="0"/>
    <xf numFmtId="0" fontId="1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302">
    <xf numFmtId="0" fontId="0" fillId="0" borderId="0" xfId="0" applyAlignment="1">
      <alignment/>
    </xf>
    <xf numFmtId="49" fontId="4" fillId="0" borderId="0" xfId="56" applyNumberFormat="1" applyFont="1" applyAlignment="1">
      <alignment/>
      <protection/>
    </xf>
    <xf numFmtId="49" fontId="5" fillId="0" borderId="0" xfId="56" applyNumberFormat="1" applyFont="1" applyAlignment="1">
      <alignment horizontal="center"/>
      <protection/>
    </xf>
    <xf numFmtId="3" fontId="8" fillId="0" borderId="10" xfId="58" applyNumberFormat="1" applyFont="1" applyBorder="1" applyAlignment="1">
      <alignment horizontal="left" vertical="center" wrapText="1"/>
      <protection/>
    </xf>
    <xf numFmtId="49" fontId="7" fillId="0" borderId="11" xfId="56" applyNumberFormat="1" applyFont="1" applyBorder="1" applyAlignment="1">
      <alignment horizontal="center" vertical="center" wrapText="1"/>
      <protection/>
    </xf>
    <xf numFmtId="49" fontId="7" fillId="0" borderId="11" xfId="56" applyNumberFormat="1" applyFont="1" applyBorder="1" applyAlignment="1">
      <alignment horizontal="center" vertical="center" textRotation="90" wrapText="1"/>
      <protection/>
    </xf>
    <xf numFmtId="49" fontId="8" fillId="0" borderId="11" xfId="56" applyNumberFormat="1" applyFont="1" applyBorder="1" applyAlignment="1">
      <alignment horizontal="center" vertical="center" wrapText="1"/>
      <protection/>
    </xf>
    <xf numFmtId="0" fontId="4" fillId="0" borderId="0" xfId="56" applyFont="1" applyAlignment="1">
      <alignment vertical="center" wrapText="1"/>
      <protection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49" fontId="7" fillId="0" borderId="11" xfId="58" applyNumberFormat="1" applyFont="1" applyBorder="1" applyAlignment="1">
      <alignment horizontal="center" vertical="top"/>
      <protection/>
    </xf>
    <xf numFmtId="169" fontId="7" fillId="0" borderId="11" xfId="56" applyNumberFormat="1" applyFont="1" applyBorder="1" applyAlignment="1">
      <alignment horizontal="center"/>
      <protection/>
    </xf>
    <xf numFmtId="169" fontId="8" fillId="0" borderId="11" xfId="56" applyNumberFormat="1" applyFont="1" applyBorder="1" applyAlignment="1">
      <alignment horizontal="center"/>
      <protection/>
    </xf>
    <xf numFmtId="169" fontId="4" fillId="0" borderId="11" xfId="56" applyNumberFormat="1" applyFont="1" applyBorder="1" applyAlignment="1">
      <alignment horizontal="center"/>
      <protection/>
    </xf>
    <xf numFmtId="169" fontId="7" fillId="0" borderId="11" xfId="56" applyNumberFormat="1" applyFont="1" applyBorder="1" applyAlignment="1">
      <alignment horizontal="center"/>
      <protection/>
    </xf>
    <xf numFmtId="169" fontId="8" fillId="0" borderId="11" xfId="56" applyNumberFormat="1" applyFont="1" applyBorder="1" applyAlignment="1">
      <alignment horizontal="center"/>
      <protection/>
    </xf>
    <xf numFmtId="169" fontId="9" fillId="0" borderId="11" xfId="56" applyNumberFormat="1" applyFont="1" applyBorder="1" applyAlignment="1">
      <alignment horizontal="center"/>
      <protection/>
    </xf>
    <xf numFmtId="0" fontId="0" fillId="0" borderId="0" xfId="0" applyAlignment="1">
      <alignment horizontal="center"/>
    </xf>
    <xf numFmtId="49" fontId="4" fillId="0" borderId="0" xfId="56" applyNumberFormat="1" applyFont="1" applyAlignment="1">
      <alignment horizontal="center"/>
      <protection/>
    </xf>
    <xf numFmtId="49" fontId="7" fillId="0" borderId="0" xfId="58" applyNumberFormat="1" applyFont="1" applyBorder="1" applyAlignment="1">
      <alignment horizontal="center" vertical="top"/>
      <protection/>
    </xf>
    <xf numFmtId="49" fontId="4" fillId="0" borderId="11" xfId="58" applyNumberFormat="1" applyFont="1" applyBorder="1" applyAlignment="1">
      <alignment horizontal="center" vertical="center"/>
      <protection/>
    </xf>
    <xf numFmtId="3" fontId="8" fillId="0" borderId="11" xfId="58" applyNumberFormat="1" applyFont="1" applyBorder="1" applyAlignment="1">
      <alignment horizontal="center" vertical="center" wrapText="1"/>
      <protection/>
    </xf>
    <xf numFmtId="3" fontId="7" fillId="0" borderId="11" xfId="58" applyNumberFormat="1" applyFont="1" applyBorder="1" applyAlignment="1">
      <alignment horizontal="center" vertical="center" wrapText="1"/>
      <protection/>
    </xf>
    <xf numFmtId="49" fontId="7" fillId="0" borderId="11" xfId="58" applyNumberFormat="1" applyFont="1" applyBorder="1" applyAlignment="1">
      <alignment horizontal="center" vertical="center"/>
      <protection/>
    </xf>
    <xf numFmtId="0" fontId="0" fillId="0" borderId="0" xfId="0" applyFont="1" applyAlignment="1">
      <alignment/>
    </xf>
    <xf numFmtId="49" fontId="8" fillId="0" borderId="11" xfId="58" applyNumberFormat="1" applyFont="1" applyBorder="1" applyAlignment="1">
      <alignment horizontal="center" vertical="center"/>
      <protection/>
    </xf>
    <xf numFmtId="49" fontId="7" fillId="0" borderId="11" xfId="58" applyNumberFormat="1" applyFont="1" applyBorder="1" applyAlignment="1">
      <alignment horizontal="center" vertical="center"/>
      <protection/>
    </xf>
    <xf numFmtId="49" fontId="10" fillId="0" borderId="11" xfId="58" applyNumberFormat="1" applyFont="1" applyBorder="1" applyAlignment="1">
      <alignment horizontal="center" vertical="center"/>
      <protection/>
    </xf>
    <xf numFmtId="49" fontId="7" fillId="0" borderId="12" xfId="58" applyNumberFormat="1" applyFont="1" applyBorder="1" applyAlignment="1">
      <alignment horizontal="center" vertical="center"/>
      <protection/>
    </xf>
    <xf numFmtId="49" fontId="4" fillId="0" borderId="12" xfId="58" applyNumberFormat="1" applyFont="1" applyBorder="1" applyAlignment="1">
      <alignment horizontal="center" vertical="center"/>
      <protection/>
    </xf>
    <xf numFmtId="49" fontId="8" fillId="0" borderId="11" xfId="58" applyNumberFormat="1" applyFont="1" applyBorder="1" applyAlignment="1">
      <alignment horizontal="center" vertical="center"/>
      <protection/>
    </xf>
    <xf numFmtId="49" fontId="14" fillId="0" borderId="11" xfId="0" applyNumberFormat="1" applyFont="1" applyBorder="1" applyAlignment="1">
      <alignment horizontal="center" vertical="center" wrapText="1"/>
    </xf>
    <xf numFmtId="49" fontId="15" fillId="0" borderId="1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49" fontId="11" fillId="0" borderId="11" xfId="58" applyNumberFormat="1" applyFont="1" applyBorder="1" applyAlignment="1">
      <alignment horizontal="center" vertical="center"/>
      <protection/>
    </xf>
    <xf numFmtId="49" fontId="4" fillId="0" borderId="0" xfId="56" applyNumberFormat="1" applyFont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top"/>
    </xf>
    <xf numFmtId="0" fontId="7" fillId="0" borderId="10" xfId="56" applyFont="1" applyBorder="1" applyAlignment="1">
      <alignment vertical="center"/>
      <protection/>
    </xf>
    <xf numFmtId="0" fontId="0" fillId="0" borderId="0" xfId="0" applyAlignment="1">
      <alignment vertical="center"/>
    </xf>
    <xf numFmtId="0" fontId="15" fillId="0" borderId="0" xfId="0" applyFont="1" applyAlignment="1">
      <alignment/>
    </xf>
    <xf numFmtId="169" fontId="4" fillId="0" borderId="11" xfId="56" applyNumberFormat="1" applyFont="1" applyFill="1" applyBorder="1" applyAlignment="1">
      <alignment horizontal="center"/>
      <protection/>
    </xf>
    <xf numFmtId="169" fontId="8" fillId="33" borderId="11" xfId="56" applyNumberFormat="1" applyFont="1" applyFill="1" applyBorder="1" applyAlignment="1">
      <alignment horizontal="center"/>
      <protection/>
    </xf>
    <xf numFmtId="169" fontId="7" fillId="33" borderId="11" xfId="56" applyNumberFormat="1" applyFont="1" applyFill="1" applyBorder="1" applyAlignment="1">
      <alignment horizontal="center"/>
      <protection/>
    </xf>
    <xf numFmtId="169" fontId="4" fillId="33" borderId="11" xfId="56" applyNumberFormat="1" applyFont="1" applyFill="1" applyBorder="1" applyAlignment="1">
      <alignment horizontal="center"/>
      <protection/>
    </xf>
    <xf numFmtId="169" fontId="9" fillId="33" borderId="11" xfId="56" applyNumberFormat="1" applyFont="1" applyFill="1" applyBorder="1" applyAlignment="1">
      <alignment horizontal="center"/>
      <protection/>
    </xf>
    <xf numFmtId="169" fontId="15" fillId="0" borderId="11" xfId="58" applyNumberFormat="1" applyFont="1" applyFill="1" applyBorder="1" applyAlignment="1">
      <alignment horizontal="center" wrapText="1"/>
      <protection/>
    </xf>
    <xf numFmtId="3" fontId="7" fillId="0" borderId="10" xfId="58" applyNumberFormat="1" applyFont="1" applyBorder="1" applyAlignment="1">
      <alignment horizontal="left" vertical="center" wrapText="1"/>
      <protection/>
    </xf>
    <xf numFmtId="166" fontId="7" fillId="0" borderId="10" xfId="58" applyNumberFormat="1" applyFont="1" applyBorder="1" applyAlignment="1">
      <alignment vertical="center" wrapText="1"/>
      <protection/>
    </xf>
    <xf numFmtId="49" fontId="7" fillId="0" borderId="10" xfId="58" applyNumberFormat="1" applyFont="1" applyBorder="1" applyAlignment="1">
      <alignment horizontal="left" vertical="center"/>
      <protection/>
    </xf>
    <xf numFmtId="49" fontId="7" fillId="0" borderId="10" xfId="58" applyNumberFormat="1" applyFont="1" applyBorder="1" applyAlignment="1">
      <alignment horizontal="left" vertical="center" wrapText="1"/>
      <protection/>
    </xf>
    <xf numFmtId="0" fontId="17" fillId="0" borderId="11" xfId="0" applyFont="1" applyBorder="1" applyAlignment="1">
      <alignment vertical="center"/>
    </xf>
    <xf numFmtId="3" fontId="5" fillId="0" borderId="10" xfId="58" applyNumberFormat="1" applyFont="1" applyBorder="1" applyAlignment="1">
      <alignment vertical="center" wrapText="1"/>
      <protection/>
    </xf>
    <xf numFmtId="169" fontId="5" fillId="0" borderId="11" xfId="56" applyNumberFormat="1" applyFont="1" applyBorder="1" applyAlignment="1">
      <alignment horizontal="center"/>
      <protection/>
    </xf>
    <xf numFmtId="0" fontId="15" fillId="0" borderId="0" xfId="0" applyFont="1" applyAlignment="1">
      <alignment/>
    </xf>
    <xf numFmtId="169" fontId="15" fillId="0" borderId="11" xfId="0" applyNumberFormat="1" applyFont="1" applyBorder="1" applyAlignment="1">
      <alignment horizontal="center" wrapText="1"/>
    </xf>
    <xf numFmtId="169" fontId="15" fillId="0" borderId="11" xfId="58" applyNumberFormat="1" applyFont="1" applyBorder="1" applyAlignment="1">
      <alignment horizontal="center" wrapText="1"/>
      <protection/>
    </xf>
    <xf numFmtId="169" fontId="17" fillId="0" borderId="11" xfId="0" applyNumberFormat="1" applyFont="1" applyBorder="1" applyAlignment="1">
      <alignment horizontal="center"/>
    </xf>
    <xf numFmtId="169" fontId="15" fillId="0" borderId="0" xfId="0" applyNumberFormat="1" applyFont="1" applyAlignment="1">
      <alignment horizontal="center"/>
    </xf>
    <xf numFmtId="169" fontId="14" fillId="0" borderId="11" xfId="0" applyNumberFormat="1" applyFont="1" applyBorder="1" applyAlignment="1">
      <alignment horizontal="center"/>
    </xf>
    <xf numFmtId="169" fontId="16" fillId="0" borderId="11" xfId="0" applyNumberFormat="1" applyFont="1" applyBorder="1" applyAlignment="1">
      <alignment horizontal="center"/>
    </xf>
    <xf numFmtId="169" fontId="15" fillId="0" borderId="11" xfId="0" applyNumberFormat="1" applyFont="1" applyBorder="1" applyAlignment="1">
      <alignment horizontal="center"/>
    </xf>
    <xf numFmtId="169" fontId="18" fillId="0" borderId="11" xfId="0" applyNumberFormat="1" applyFont="1" applyBorder="1" applyAlignment="1">
      <alignment horizontal="center"/>
    </xf>
    <xf numFmtId="169" fontId="19" fillId="0" borderId="11" xfId="0" applyNumberFormat="1" applyFont="1" applyBorder="1" applyAlignment="1">
      <alignment horizontal="center"/>
    </xf>
    <xf numFmtId="169" fontId="17" fillId="0" borderId="0" xfId="0" applyNumberFormat="1" applyFont="1" applyBorder="1" applyAlignment="1">
      <alignment horizontal="center"/>
    </xf>
    <xf numFmtId="49" fontId="7" fillId="0" borderId="11" xfId="58" applyNumberFormat="1" applyFont="1" applyFill="1" applyBorder="1" applyAlignment="1">
      <alignment horizontal="center" vertical="center"/>
      <protection/>
    </xf>
    <xf numFmtId="169" fontId="9" fillId="0" borderId="11" xfId="56" applyNumberFormat="1" applyFont="1" applyFill="1" applyBorder="1" applyAlignment="1">
      <alignment horizontal="center"/>
      <protection/>
    </xf>
    <xf numFmtId="0" fontId="0" fillId="0" borderId="0" xfId="0" applyFill="1" applyAlignment="1">
      <alignment/>
    </xf>
    <xf numFmtId="169" fontId="15" fillId="0" borderId="11" xfId="0" applyNumberFormat="1" applyFont="1" applyFill="1" applyBorder="1" applyAlignment="1">
      <alignment horizontal="center"/>
    </xf>
    <xf numFmtId="49" fontId="4" fillId="0" borderId="11" xfId="58" applyNumberFormat="1" applyFont="1" applyFill="1" applyBorder="1" applyAlignment="1">
      <alignment horizontal="center" vertical="center"/>
      <protection/>
    </xf>
    <xf numFmtId="49" fontId="7" fillId="0" borderId="11" xfId="58" applyNumberFormat="1" applyFont="1" applyFill="1" applyBorder="1" applyAlignment="1">
      <alignment horizontal="center" vertical="top"/>
      <protection/>
    </xf>
    <xf numFmtId="169" fontId="7" fillId="0" borderId="11" xfId="56" applyNumberFormat="1" applyFont="1" applyFill="1" applyBorder="1" applyAlignment="1">
      <alignment horizontal="center"/>
      <protection/>
    </xf>
    <xf numFmtId="169" fontId="1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49" fontId="8" fillId="0" borderId="11" xfId="58" applyNumberFormat="1" applyFont="1" applyFill="1" applyBorder="1" applyAlignment="1">
      <alignment horizontal="center" vertical="center"/>
      <protection/>
    </xf>
    <xf numFmtId="3" fontId="8" fillId="0" borderId="11" xfId="58" applyNumberFormat="1" applyFont="1" applyFill="1" applyBorder="1" applyAlignment="1">
      <alignment horizontal="center" vertical="center" wrapText="1"/>
      <protection/>
    </xf>
    <xf numFmtId="3" fontId="8" fillId="0" borderId="10" xfId="58" applyNumberFormat="1" applyFont="1" applyFill="1" applyBorder="1" applyAlignment="1">
      <alignment horizontal="left" vertical="center" wrapText="1"/>
      <protection/>
    </xf>
    <xf numFmtId="169" fontId="8" fillId="0" borderId="11" xfId="56" applyNumberFormat="1" applyFont="1" applyFill="1" applyBorder="1" applyAlignment="1">
      <alignment horizontal="center"/>
      <protection/>
    </xf>
    <xf numFmtId="169" fontId="16" fillId="0" borderId="11" xfId="0" applyNumberFormat="1" applyFont="1" applyFill="1" applyBorder="1" applyAlignment="1">
      <alignment horizontal="center"/>
    </xf>
    <xf numFmtId="3" fontId="8" fillId="0" borderId="11" xfId="58" applyNumberFormat="1" applyFont="1" applyFill="1" applyBorder="1" applyAlignment="1">
      <alignment horizontal="center" vertical="center" wrapText="1"/>
      <protection/>
    </xf>
    <xf numFmtId="49" fontId="8" fillId="0" borderId="11" xfId="58" applyNumberFormat="1" applyFont="1" applyFill="1" applyBorder="1" applyAlignment="1">
      <alignment horizontal="center" vertical="center"/>
      <protection/>
    </xf>
    <xf numFmtId="49" fontId="7" fillId="0" borderId="11" xfId="56" applyNumberFormat="1" applyFont="1" applyBorder="1" applyAlignment="1">
      <alignment horizontal="center" vertical="center"/>
      <protection/>
    </xf>
    <xf numFmtId="169" fontId="7" fillId="33" borderId="0" xfId="56" applyNumberFormat="1" applyFont="1" applyFill="1" applyBorder="1" applyAlignment="1">
      <alignment horizontal="center"/>
      <protection/>
    </xf>
    <xf numFmtId="49" fontId="8" fillId="0" borderId="11" xfId="56" applyNumberFormat="1" applyFont="1" applyFill="1" applyBorder="1" applyAlignment="1">
      <alignment horizontal="center" vertical="center" wrapText="1"/>
      <protection/>
    </xf>
    <xf numFmtId="169" fontId="8" fillId="0" borderId="11" xfId="56" applyNumberFormat="1" applyFont="1" applyFill="1" applyBorder="1" applyAlignment="1">
      <alignment horizontal="center"/>
      <protection/>
    </xf>
    <xf numFmtId="0" fontId="13" fillId="0" borderId="0" xfId="0" applyFont="1" applyFill="1" applyAlignment="1">
      <alignment/>
    </xf>
    <xf numFmtId="166" fontId="8" fillId="0" borderId="11" xfId="58" applyNumberFormat="1" applyFont="1" applyFill="1" applyBorder="1" applyAlignment="1">
      <alignment horizontal="center" vertical="center" wrapText="1"/>
      <protection/>
    </xf>
    <xf numFmtId="166" fontId="8" fillId="0" borderId="10" xfId="58" applyNumberFormat="1" applyFont="1" applyFill="1" applyBorder="1" applyAlignment="1">
      <alignment horizontal="left" vertical="center" wrapText="1"/>
      <protection/>
    </xf>
    <xf numFmtId="49" fontId="9" fillId="0" borderId="11" xfId="56" applyNumberFormat="1" applyFont="1" applyBorder="1" applyAlignment="1">
      <alignment horizontal="center" vertical="center" wrapText="1"/>
      <protection/>
    </xf>
    <xf numFmtId="0" fontId="12" fillId="0" borderId="0" xfId="0" applyFont="1" applyFill="1" applyAlignment="1">
      <alignment/>
    </xf>
    <xf numFmtId="49" fontId="8" fillId="0" borderId="12" xfId="58" applyNumberFormat="1" applyFont="1" applyFill="1" applyBorder="1" applyAlignment="1">
      <alignment horizontal="center" vertical="center"/>
      <protection/>
    </xf>
    <xf numFmtId="49" fontId="7" fillId="0" borderId="10" xfId="58" applyNumberFormat="1" applyFont="1" applyFill="1" applyBorder="1" applyAlignment="1">
      <alignment horizontal="left" vertical="center" wrapText="1"/>
      <protection/>
    </xf>
    <xf numFmtId="3" fontId="9" fillId="0" borderId="13" xfId="58" applyNumberFormat="1" applyFont="1" applyBorder="1" applyAlignment="1">
      <alignment horizontal="left" wrapText="1"/>
      <protection/>
    </xf>
    <xf numFmtId="49" fontId="4" fillId="0" borderId="0" xfId="56" applyNumberFormat="1" applyFont="1" applyFill="1" applyAlignment="1">
      <alignment horizontal="center"/>
      <protection/>
    </xf>
    <xf numFmtId="49" fontId="7" fillId="0" borderId="11" xfId="58" applyNumberFormat="1" applyFont="1" applyBorder="1" applyAlignment="1">
      <alignment horizontal="center"/>
      <protection/>
    </xf>
    <xf numFmtId="3" fontId="7" fillId="0" borderId="12" xfId="58" applyNumberFormat="1" applyFont="1" applyBorder="1" applyAlignment="1">
      <alignment horizontal="center" wrapText="1"/>
      <protection/>
    </xf>
    <xf numFmtId="3" fontId="7" fillId="0" borderId="13" xfId="58" applyNumberFormat="1" applyFont="1" applyBorder="1" applyAlignment="1">
      <alignment horizontal="left" wrapText="1"/>
      <protection/>
    </xf>
    <xf numFmtId="169" fontId="7" fillId="33" borderId="11" xfId="56" applyNumberFormat="1" applyFont="1" applyFill="1" applyBorder="1" applyAlignment="1">
      <alignment horizontal="center"/>
      <protection/>
    </xf>
    <xf numFmtId="3" fontId="8" fillId="0" borderId="13" xfId="58" applyNumberFormat="1" applyFont="1" applyBorder="1" applyAlignment="1">
      <alignment horizontal="left" wrapText="1"/>
      <protection/>
    </xf>
    <xf numFmtId="49" fontId="8" fillId="0" borderId="11" xfId="58" applyNumberFormat="1" applyFont="1" applyBorder="1" applyAlignment="1">
      <alignment horizontal="center"/>
      <protection/>
    </xf>
    <xf numFmtId="3" fontId="7" fillId="0" borderId="11" xfId="58" applyNumberFormat="1" applyFont="1" applyBorder="1" applyAlignment="1">
      <alignment wrapText="1"/>
      <protection/>
    </xf>
    <xf numFmtId="49" fontId="4" fillId="0" borderId="11" xfId="58" applyNumberFormat="1" applyFont="1" applyBorder="1" applyAlignment="1">
      <alignment horizontal="center"/>
      <protection/>
    </xf>
    <xf numFmtId="49" fontId="4" fillId="0" borderId="12" xfId="58" applyNumberFormat="1" applyFont="1" applyBorder="1" applyAlignment="1">
      <alignment horizontal="center"/>
      <protection/>
    </xf>
    <xf numFmtId="3" fontId="4" fillId="0" borderId="12" xfId="58" applyNumberFormat="1" applyFont="1" applyBorder="1" applyAlignment="1">
      <alignment horizontal="center" wrapText="1"/>
      <protection/>
    </xf>
    <xf numFmtId="3" fontId="4" fillId="0" borderId="13" xfId="58" applyNumberFormat="1" applyFont="1" applyBorder="1" applyAlignment="1">
      <alignment horizontal="left" wrapText="1"/>
      <protection/>
    </xf>
    <xf numFmtId="49" fontId="4" fillId="0" borderId="12" xfId="58" applyNumberFormat="1" applyFont="1" applyBorder="1" applyAlignment="1">
      <alignment horizontal="center" wrapText="1"/>
      <protection/>
    </xf>
    <xf numFmtId="49" fontId="8" fillId="0" borderId="12" xfId="58" applyNumberFormat="1" applyFont="1" applyBorder="1" applyAlignment="1">
      <alignment horizontal="center" vertical="center"/>
      <protection/>
    </xf>
    <xf numFmtId="49" fontId="8" fillId="0" borderId="12" xfId="58" applyNumberFormat="1" applyFont="1" applyBorder="1" applyAlignment="1">
      <alignment horizontal="center"/>
      <protection/>
    </xf>
    <xf numFmtId="49" fontId="8" fillId="0" borderId="11" xfId="58" applyNumberFormat="1" applyFont="1" applyBorder="1" applyAlignment="1">
      <alignment horizontal="left" wrapText="1"/>
      <protection/>
    </xf>
    <xf numFmtId="169" fontId="8" fillId="33" borderId="11" xfId="56" applyNumberFormat="1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3" fontId="8" fillId="0" borderId="13" xfId="58" applyNumberFormat="1" applyFont="1" applyBorder="1" applyAlignment="1">
      <alignment horizontal="left" wrapText="1"/>
      <protection/>
    </xf>
    <xf numFmtId="3" fontId="7" fillId="0" borderId="11" xfId="58" applyNumberFormat="1" applyFont="1" applyBorder="1" applyAlignment="1">
      <alignment wrapText="1"/>
      <protection/>
    </xf>
    <xf numFmtId="49" fontId="9" fillId="0" borderId="13" xfId="58" applyNumberFormat="1" applyFont="1" applyBorder="1" applyAlignment="1">
      <alignment horizontal="left" wrapText="1"/>
      <protection/>
    </xf>
    <xf numFmtId="49" fontId="9" fillId="0" borderId="12" xfId="58" applyNumberFormat="1" applyFont="1" applyBorder="1" applyAlignment="1">
      <alignment horizontal="center" wrapText="1"/>
      <protection/>
    </xf>
    <xf numFmtId="49" fontId="10" fillId="0" borderId="11" xfId="58" applyNumberFormat="1" applyFont="1" applyBorder="1" applyAlignment="1">
      <alignment horizontal="center"/>
      <protection/>
    </xf>
    <xf numFmtId="49" fontId="8" fillId="0" borderId="11" xfId="58" applyNumberFormat="1" applyFont="1" applyBorder="1" applyAlignment="1">
      <alignment horizontal="left" wrapText="1"/>
      <protection/>
    </xf>
    <xf numFmtId="49" fontId="8" fillId="0" borderId="11" xfId="58" applyNumberFormat="1" applyFont="1" applyBorder="1" applyAlignment="1">
      <alignment horizontal="center" wrapText="1"/>
      <protection/>
    </xf>
    <xf numFmtId="3" fontId="8" fillId="0" borderId="10" xfId="58" applyNumberFormat="1" applyFont="1" applyBorder="1" applyAlignment="1">
      <alignment horizontal="left" wrapText="1"/>
      <protection/>
    </xf>
    <xf numFmtId="49" fontId="4" fillId="0" borderId="13" xfId="58" applyNumberFormat="1" applyFont="1" applyBorder="1" applyAlignment="1">
      <alignment horizontal="left" wrapText="1"/>
      <protection/>
    </xf>
    <xf numFmtId="3" fontId="8" fillId="0" borderId="11" xfId="58" applyNumberFormat="1" applyFont="1" applyBorder="1" applyAlignment="1">
      <alignment horizontal="center" wrapText="1"/>
      <protection/>
    </xf>
    <xf numFmtId="3" fontId="4" fillId="0" borderId="10" xfId="58" applyNumberFormat="1" applyFont="1" applyBorder="1" applyAlignment="1">
      <alignment wrapText="1"/>
      <protection/>
    </xf>
    <xf numFmtId="3" fontId="8" fillId="0" borderId="11" xfId="58" applyNumberFormat="1" applyFont="1" applyBorder="1" applyAlignment="1">
      <alignment horizontal="center" wrapText="1"/>
      <protection/>
    </xf>
    <xf numFmtId="3" fontId="4" fillId="0" borderId="11" xfId="58" applyNumberFormat="1" applyFont="1" applyBorder="1" applyAlignment="1">
      <alignment horizontal="center" wrapText="1"/>
      <protection/>
    </xf>
    <xf numFmtId="3" fontId="4" fillId="0" borderId="10" xfId="58" applyNumberFormat="1" applyFont="1" applyBorder="1" applyAlignment="1">
      <alignment horizontal="left" wrapText="1"/>
      <protection/>
    </xf>
    <xf numFmtId="49" fontId="9" fillId="0" borderId="11" xfId="59" applyNumberFormat="1" applyFont="1" applyFill="1" applyBorder="1" applyAlignment="1">
      <alignment horizontal="center"/>
      <protection/>
    </xf>
    <xf numFmtId="49" fontId="9" fillId="0" borderId="12" xfId="59" applyNumberFormat="1" applyFont="1" applyFill="1" applyBorder="1" applyAlignment="1">
      <alignment horizontal="center"/>
      <protection/>
    </xf>
    <xf numFmtId="3" fontId="9" fillId="0" borderId="13" xfId="59" applyNumberFormat="1" applyFont="1" applyFill="1" applyBorder="1" applyAlignment="1">
      <alignment wrapText="1"/>
      <protection/>
    </xf>
    <xf numFmtId="49" fontId="4" fillId="0" borderId="12" xfId="59" applyNumberFormat="1" applyFont="1" applyFill="1" applyBorder="1" applyAlignment="1">
      <alignment horizontal="center" wrapText="1"/>
      <protection/>
    </xf>
    <xf numFmtId="3" fontId="4" fillId="0" borderId="13" xfId="59" applyNumberFormat="1" applyFont="1" applyFill="1" applyBorder="1" applyAlignment="1">
      <alignment horizontal="left" wrapText="1"/>
      <protection/>
    </xf>
    <xf numFmtId="49" fontId="15" fillId="0" borderId="11" xfId="0" applyNumberFormat="1" applyFont="1" applyFill="1" applyBorder="1" applyAlignment="1">
      <alignment horizontal="center" wrapText="1"/>
    </xf>
    <xf numFmtId="0" fontId="15" fillId="0" borderId="11" xfId="0" applyFont="1" applyFill="1" applyBorder="1" applyAlignment="1">
      <alignment wrapText="1"/>
    </xf>
    <xf numFmtId="3" fontId="9" fillId="0" borderId="11" xfId="59" applyNumberFormat="1" applyFont="1" applyFill="1" applyBorder="1" applyAlignment="1">
      <alignment wrapText="1"/>
      <protection/>
    </xf>
    <xf numFmtId="49" fontId="7" fillId="0" borderId="11" xfId="59" applyNumberFormat="1" applyFont="1" applyFill="1" applyBorder="1" applyAlignment="1">
      <alignment horizontal="center"/>
      <protection/>
    </xf>
    <xf numFmtId="49" fontId="7" fillId="0" borderId="11" xfId="59" applyNumberFormat="1" applyFont="1" applyBorder="1" applyAlignment="1">
      <alignment horizontal="center"/>
      <protection/>
    </xf>
    <xf numFmtId="3" fontId="8" fillId="0" borderId="11" xfId="59" applyNumberFormat="1" applyFont="1" applyBorder="1" applyAlignment="1">
      <alignment horizontal="center" wrapText="1"/>
      <protection/>
    </xf>
    <xf numFmtId="3" fontId="8" fillId="0" borderId="10" xfId="59" applyNumberFormat="1" applyFont="1" applyBorder="1" applyAlignment="1">
      <alignment horizontal="left" wrapText="1"/>
      <protection/>
    </xf>
    <xf numFmtId="49" fontId="8" fillId="0" borderId="11" xfId="59" applyNumberFormat="1" applyFont="1" applyBorder="1" applyAlignment="1">
      <alignment horizontal="center"/>
      <protection/>
    </xf>
    <xf numFmtId="3" fontId="7" fillId="0" borderId="11" xfId="59" applyNumberFormat="1" applyFont="1" applyBorder="1" applyAlignment="1">
      <alignment wrapText="1"/>
      <protection/>
    </xf>
    <xf numFmtId="49" fontId="4" fillId="0" borderId="11" xfId="59" applyNumberFormat="1" applyFont="1" applyFill="1" applyBorder="1" applyAlignment="1">
      <alignment horizontal="center"/>
      <protection/>
    </xf>
    <xf numFmtId="3" fontId="10" fillId="0" borderId="12" xfId="59" applyNumberFormat="1" applyFont="1" applyFill="1" applyBorder="1" applyAlignment="1">
      <alignment horizontal="center" wrapText="1"/>
      <protection/>
    </xf>
    <xf numFmtId="3" fontId="4" fillId="0" borderId="13" xfId="59" applyNumberFormat="1" applyFont="1" applyBorder="1" applyAlignment="1">
      <alignment horizontal="left" wrapText="1"/>
      <protection/>
    </xf>
    <xf numFmtId="49" fontId="4" fillId="0" borderId="11" xfId="59" applyNumberFormat="1" applyFont="1" applyBorder="1" applyAlignment="1">
      <alignment horizontal="center"/>
      <protection/>
    </xf>
    <xf numFmtId="49" fontId="4" fillId="0" borderId="12" xfId="59" applyNumberFormat="1" applyFont="1" applyBorder="1" applyAlignment="1">
      <alignment horizontal="center"/>
      <protection/>
    </xf>
    <xf numFmtId="49" fontId="4" fillId="0" borderId="13" xfId="59" applyNumberFormat="1" applyFont="1" applyBorder="1" applyAlignment="1">
      <alignment horizontal="left" wrapText="1"/>
      <protection/>
    </xf>
    <xf numFmtId="49" fontId="4" fillId="0" borderId="12" xfId="59" applyNumberFormat="1" applyFont="1" applyBorder="1" applyAlignment="1">
      <alignment horizontal="center" wrapText="1"/>
      <protection/>
    </xf>
    <xf numFmtId="3" fontId="4" fillId="0" borderId="13" xfId="59" applyNumberFormat="1" applyFont="1" applyFill="1" applyBorder="1" applyAlignment="1">
      <alignment wrapText="1"/>
      <protection/>
    </xf>
    <xf numFmtId="49" fontId="9" fillId="0" borderId="11" xfId="59" applyNumberFormat="1" applyFont="1" applyBorder="1" applyAlignment="1">
      <alignment horizontal="left" wrapText="1"/>
      <protection/>
    </xf>
    <xf numFmtId="49" fontId="4" fillId="0" borderId="12" xfId="59" applyNumberFormat="1" applyFont="1" applyFill="1" applyBorder="1" applyAlignment="1">
      <alignment horizontal="center"/>
      <protection/>
    </xf>
    <xf numFmtId="49" fontId="9" fillId="0" borderId="11" xfId="59" applyNumberFormat="1" applyFont="1" applyBorder="1" applyAlignment="1">
      <alignment horizontal="center"/>
      <protection/>
    </xf>
    <xf numFmtId="3" fontId="9" fillId="0" borderId="13" xfId="59" applyNumberFormat="1" applyFont="1" applyBorder="1" applyAlignment="1">
      <alignment wrapText="1"/>
      <protection/>
    </xf>
    <xf numFmtId="3" fontId="4" fillId="0" borderId="11" xfId="59" applyNumberFormat="1" applyFont="1" applyBorder="1" applyAlignment="1">
      <alignment wrapText="1"/>
      <protection/>
    </xf>
    <xf numFmtId="3" fontId="9" fillId="0" borderId="11" xfId="59" applyNumberFormat="1" applyFont="1" applyBorder="1" applyAlignment="1">
      <alignment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3" fontId="9" fillId="0" borderId="13" xfId="59" applyNumberFormat="1" applyFont="1" applyBorder="1" applyAlignment="1">
      <alignment horizontal="left" wrapText="1"/>
      <protection/>
    </xf>
    <xf numFmtId="49" fontId="8" fillId="0" borderId="11" xfId="59" applyNumberFormat="1" applyFont="1" applyFill="1" applyBorder="1" applyAlignment="1">
      <alignment horizontal="center"/>
      <protection/>
    </xf>
    <xf numFmtId="3" fontId="8" fillId="0" borderId="12" xfId="59" applyNumberFormat="1" applyFont="1" applyFill="1" applyBorder="1" applyAlignment="1">
      <alignment horizontal="center" wrapText="1"/>
      <protection/>
    </xf>
    <xf numFmtId="49" fontId="8" fillId="0" borderId="10" xfId="59" applyNumberFormat="1" applyFont="1" applyFill="1" applyBorder="1" applyAlignment="1">
      <alignment horizontal="left" wrapText="1"/>
      <protection/>
    </xf>
    <xf numFmtId="49" fontId="8" fillId="0" borderId="12" xfId="59" applyNumberFormat="1" applyFont="1" applyBorder="1" applyAlignment="1">
      <alignment horizontal="center"/>
      <protection/>
    </xf>
    <xf numFmtId="49" fontId="8" fillId="0" borderId="11" xfId="59" applyNumberFormat="1" applyFont="1" applyBorder="1" applyAlignment="1">
      <alignment horizontal="left" wrapText="1"/>
      <protection/>
    </xf>
    <xf numFmtId="49" fontId="7" fillId="0" borderId="11" xfId="59" applyNumberFormat="1" applyFont="1" applyBorder="1" applyAlignment="1">
      <alignment horizontal="center"/>
      <protection/>
    </xf>
    <xf numFmtId="49" fontId="8" fillId="0" borderId="11" xfId="59" applyNumberFormat="1" applyFont="1" applyBorder="1" applyAlignment="1">
      <alignment horizontal="center"/>
      <protection/>
    </xf>
    <xf numFmtId="49" fontId="8" fillId="0" borderId="12" xfId="59" applyNumberFormat="1" applyFont="1" applyBorder="1" applyAlignment="1">
      <alignment horizontal="center" wrapText="1"/>
      <protection/>
    </xf>
    <xf numFmtId="3" fontId="8" fillId="0" borderId="13" xfId="59" applyNumberFormat="1" applyFont="1" applyBorder="1" applyAlignment="1">
      <alignment horizontal="left" wrapText="1"/>
      <protection/>
    </xf>
    <xf numFmtId="169" fontId="7" fillId="0" borderId="11" xfId="56" applyNumberFormat="1" applyFont="1" applyFill="1" applyBorder="1" applyAlignment="1">
      <alignment horizontal="center"/>
      <protection/>
    </xf>
    <xf numFmtId="3" fontId="8" fillId="0" borderId="10" xfId="59" applyNumberFormat="1" applyFont="1" applyBorder="1" applyAlignment="1">
      <alignment wrapText="1"/>
      <protection/>
    </xf>
    <xf numFmtId="49" fontId="14" fillId="0" borderId="11" xfId="57" applyNumberFormat="1" applyFont="1" applyFill="1" applyBorder="1" applyAlignment="1">
      <alignment horizontal="center" wrapText="1"/>
      <protection/>
    </xf>
    <xf numFmtId="0" fontId="14" fillId="0" borderId="10" xfId="57" applyFont="1" applyFill="1" applyBorder="1" applyAlignment="1">
      <alignment wrapText="1"/>
      <protection/>
    </xf>
    <xf numFmtId="49" fontId="7" fillId="0" borderId="11" xfId="59" applyNumberFormat="1" applyFont="1" applyFill="1" applyBorder="1" applyAlignment="1">
      <alignment horizontal="center"/>
      <protection/>
    </xf>
    <xf numFmtId="49" fontId="8" fillId="0" borderId="11" xfId="59" applyNumberFormat="1" applyFont="1" applyFill="1" applyBorder="1" applyAlignment="1">
      <alignment horizontal="center"/>
      <protection/>
    </xf>
    <xf numFmtId="3" fontId="8" fillId="0" borderId="13" xfId="59" applyNumberFormat="1" applyFont="1" applyFill="1" applyBorder="1" applyAlignment="1">
      <alignment wrapText="1"/>
      <protection/>
    </xf>
    <xf numFmtId="3" fontId="8" fillId="0" borderId="11" xfId="59" applyNumberFormat="1" applyFont="1" applyBorder="1" applyAlignment="1">
      <alignment horizontal="center" wrapText="1"/>
      <protection/>
    </xf>
    <xf numFmtId="3" fontId="8" fillId="0" borderId="10" xfId="59" applyNumberFormat="1" applyFont="1" applyBorder="1" applyAlignment="1">
      <alignment horizontal="left" wrapText="1"/>
      <protection/>
    </xf>
    <xf numFmtId="49" fontId="4" fillId="33" borderId="11" xfId="59" applyNumberFormat="1" applyFont="1" applyFill="1" applyBorder="1" applyAlignment="1">
      <alignment horizontal="center"/>
      <protection/>
    </xf>
    <xf numFmtId="49" fontId="4" fillId="33" borderId="12" xfId="59" applyNumberFormat="1" applyFont="1" applyFill="1" applyBorder="1" applyAlignment="1">
      <alignment horizontal="center"/>
      <protection/>
    </xf>
    <xf numFmtId="49" fontId="8" fillId="0" borderId="11" xfId="59" applyNumberFormat="1" applyFont="1" applyBorder="1" applyAlignment="1">
      <alignment horizontal="left" wrapText="1"/>
      <protection/>
    </xf>
    <xf numFmtId="3" fontId="4" fillId="0" borderId="11" xfId="59" applyNumberFormat="1" applyFont="1" applyBorder="1" applyAlignment="1">
      <alignment horizontal="center" wrapText="1"/>
      <protection/>
    </xf>
    <xf numFmtId="3" fontId="4" fillId="0" borderId="10" xfId="59" applyNumberFormat="1" applyFont="1" applyBorder="1" applyAlignment="1">
      <alignment horizontal="left" wrapText="1"/>
      <protection/>
    </xf>
    <xf numFmtId="49" fontId="14" fillId="0" borderId="11" xfId="0" applyNumberFormat="1" applyFont="1" applyFill="1" applyBorder="1" applyAlignment="1">
      <alignment horizontal="center" wrapText="1"/>
    </xf>
    <xf numFmtId="49" fontId="16" fillId="0" borderId="11" xfId="0" applyNumberFormat="1" applyFont="1" applyFill="1" applyBorder="1" applyAlignment="1">
      <alignment horizontal="center" wrapText="1"/>
    </xf>
    <xf numFmtId="0" fontId="16" fillId="0" borderId="11" xfId="0" applyFont="1" applyFill="1" applyBorder="1" applyAlignment="1">
      <alignment wrapText="1"/>
    </xf>
    <xf numFmtId="49" fontId="7" fillId="0" borderId="11" xfId="59" applyNumberFormat="1" applyFont="1" applyFill="1" applyBorder="1" applyAlignment="1">
      <alignment horizontal="center" wrapText="1"/>
      <protection/>
    </xf>
    <xf numFmtId="3" fontId="7" fillId="0" borderId="11" xfId="59" applyNumberFormat="1" applyFont="1" applyFill="1" applyBorder="1" applyAlignment="1">
      <alignment horizontal="left" wrapText="1"/>
      <protection/>
    </xf>
    <xf numFmtId="49" fontId="8" fillId="0" borderId="11" xfId="59" applyNumberFormat="1" applyFont="1" applyFill="1" applyBorder="1" applyAlignment="1">
      <alignment horizontal="center" wrapText="1"/>
      <protection/>
    </xf>
    <xf numFmtId="3" fontId="8" fillId="0" borderId="11" xfId="59" applyNumberFormat="1" applyFont="1" applyFill="1" applyBorder="1" applyAlignment="1">
      <alignment horizontal="left" wrapText="1"/>
      <protection/>
    </xf>
    <xf numFmtId="49" fontId="4" fillId="0" borderId="11" xfId="59" applyNumberFormat="1" applyFont="1" applyFill="1" applyBorder="1" applyAlignment="1">
      <alignment horizontal="center" wrapText="1"/>
      <protection/>
    </xf>
    <xf numFmtId="3" fontId="4" fillId="0" borderId="11" xfId="59" applyNumberFormat="1" applyFont="1" applyFill="1" applyBorder="1" applyAlignment="1">
      <alignment horizontal="left" wrapText="1"/>
      <protection/>
    </xf>
    <xf numFmtId="3" fontId="4" fillId="33" borderId="13" xfId="59" applyNumberFormat="1" applyFont="1" applyFill="1" applyBorder="1" applyAlignment="1">
      <alignment wrapText="1"/>
      <protection/>
    </xf>
    <xf numFmtId="169" fontId="16" fillId="0" borderId="11" xfId="0" applyNumberFormat="1" applyFont="1" applyBorder="1" applyAlignment="1">
      <alignment horizontal="center" wrapText="1"/>
    </xf>
    <xf numFmtId="3" fontId="8" fillId="0" borderId="11" xfId="59" applyNumberFormat="1" applyFont="1" applyFill="1" applyBorder="1" applyAlignment="1">
      <alignment wrapText="1"/>
      <protection/>
    </xf>
    <xf numFmtId="49" fontId="7" fillId="0" borderId="11" xfId="59" applyNumberFormat="1" applyFont="1" applyFill="1" applyBorder="1" applyAlignment="1">
      <alignment horizontal="center" wrapText="1"/>
      <protection/>
    </xf>
    <xf numFmtId="3" fontId="7" fillId="0" borderId="11" xfId="59" applyNumberFormat="1" applyFont="1" applyFill="1" applyBorder="1" applyAlignment="1">
      <alignment horizontal="left" wrapText="1"/>
      <protection/>
    </xf>
    <xf numFmtId="3" fontId="4" fillId="0" borderId="12" xfId="59" applyNumberFormat="1" applyFont="1" applyBorder="1" applyAlignment="1">
      <alignment horizontal="center" wrapText="1"/>
      <protection/>
    </xf>
    <xf numFmtId="3" fontId="4" fillId="0" borderId="14" xfId="59" applyNumberFormat="1" applyFont="1" applyFill="1" applyBorder="1" applyAlignment="1">
      <alignment horizontal="left" wrapText="1"/>
      <protection/>
    </xf>
    <xf numFmtId="49" fontId="15" fillId="0" borderId="11" xfId="57" applyNumberFormat="1" applyFont="1" applyFill="1" applyBorder="1" applyAlignment="1">
      <alignment horizontal="center" wrapText="1"/>
      <protection/>
    </xf>
    <xf numFmtId="0" fontId="16" fillId="0" borderId="10" xfId="57" applyFont="1" applyFill="1" applyBorder="1" applyAlignment="1">
      <alignment wrapText="1"/>
      <protection/>
    </xf>
    <xf numFmtId="169" fontId="16" fillId="0" borderId="11" xfId="57" applyNumberFormat="1" applyFont="1" applyFill="1" applyBorder="1" applyAlignment="1">
      <alignment horizontal="center" wrapText="1"/>
      <protection/>
    </xf>
    <xf numFmtId="3" fontId="8" fillId="0" borderId="11" xfId="59" applyNumberFormat="1" applyFont="1" applyFill="1" applyBorder="1" applyAlignment="1">
      <alignment horizontal="left" wrapText="1"/>
      <protection/>
    </xf>
    <xf numFmtId="0" fontId="13" fillId="0" borderId="11" xfId="0" applyFont="1" applyFill="1" applyBorder="1" applyAlignment="1">
      <alignment/>
    </xf>
    <xf numFmtId="169" fontId="14" fillId="0" borderId="11" xfId="57" applyNumberFormat="1" applyFont="1" applyFill="1" applyBorder="1" applyAlignment="1">
      <alignment horizontal="center" wrapText="1"/>
      <protection/>
    </xf>
    <xf numFmtId="169" fontId="15" fillId="0" borderId="11" xfId="57" applyNumberFormat="1" applyFont="1" applyFill="1" applyBorder="1" applyAlignment="1">
      <alignment horizontal="center" wrapText="1"/>
      <protection/>
    </xf>
    <xf numFmtId="49" fontId="7" fillId="0" borderId="11" xfId="56" applyNumberFormat="1" applyFont="1" applyBorder="1" applyAlignment="1">
      <alignment horizontal="center" textRotation="90" wrapText="1"/>
      <protection/>
    </xf>
    <xf numFmtId="166" fontId="8" fillId="0" borderId="11" xfId="59" applyNumberFormat="1" applyFont="1" applyBorder="1" applyAlignment="1">
      <alignment wrapText="1"/>
      <protection/>
    </xf>
    <xf numFmtId="49" fontId="8" fillId="0" borderId="11" xfId="56" applyNumberFormat="1" applyFont="1" applyFill="1" applyBorder="1" applyAlignment="1">
      <alignment horizontal="center" textRotation="90" wrapText="1"/>
      <protection/>
    </xf>
    <xf numFmtId="166" fontId="8" fillId="0" borderId="11" xfId="59" applyNumberFormat="1" applyFont="1" applyFill="1" applyBorder="1" applyAlignment="1">
      <alignment wrapText="1"/>
      <protection/>
    </xf>
    <xf numFmtId="49" fontId="7" fillId="0" borderId="11" xfId="56" applyNumberFormat="1" applyFont="1" applyFill="1" applyBorder="1" applyAlignment="1">
      <alignment horizontal="center" textRotation="90" wrapText="1"/>
      <protection/>
    </xf>
    <xf numFmtId="166" fontId="9" fillId="0" borderId="11" xfId="59" applyNumberFormat="1" applyFont="1" applyFill="1" applyBorder="1" applyAlignment="1">
      <alignment wrapText="1"/>
      <protection/>
    </xf>
    <xf numFmtId="49" fontId="20" fillId="0" borderId="11" xfId="59" applyNumberFormat="1" applyFont="1" applyBorder="1" applyAlignment="1">
      <alignment horizontal="center"/>
      <protection/>
    </xf>
    <xf numFmtId="49" fontId="8" fillId="0" borderId="11" xfId="56" applyNumberFormat="1" applyFont="1" applyBorder="1" applyAlignment="1">
      <alignment horizontal="center" vertical="center" wrapText="1"/>
      <protection/>
    </xf>
    <xf numFmtId="3" fontId="14" fillId="0" borderId="11" xfId="59" applyNumberFormat="1" applyFont="1" applyFill="1" applyBorder="1" applyAlignment="1">
      <alignment horizontal="left" wrapText="1"/>
      <protection/>
    </xf>
    <xf numFmtId="3" fontId="16" fillId="0" borderId="11" xfId="59" applyNumberFormat="1" applyFont="1" applyFill="1" applyBorder="1" applyAlignment="1">
      <alignment horizontal="left" wrapText="1"/>
      <protection/>
    </xf>
    <xf numFmtId="3" fontId="15" fillId="0" borderId="11" xfId="59" applyNumberFormat="1" applyFont="1" applyFill="1" applyBorder="1" applyAlignment="1">
      <alignment horizontal="left" wrapText="1"/>
      <protection/>
    </xf>
    <xf numFmtId="49" fontId="7" fillId="0" borderId="11" xfId="56" applyNumberFormat="1" applyFont="1" applyBorder="1" applyAlignment="1">
      <alignment horizontal="center" textRotation="90" wrapText="1"/>
      <protection/>
    </xf>
    <xf numFmtId="166" fontId="8" fillId="0" borderId="10" xfId="59" applyNumberFormat="1" applyFont="1" applyBorder="1" applyAlignment="1">
      <alignment wrapText="1"/>
      <protection/>
    </xf>
    <xf numFmtId="3" fontId="7" fillId="0" borderId="11" xfId="59" applyNumberFormat="1" applyFont="1" applyBorder="1" applyAlignment="1">
      <alignment wrapText="1"/>
      <protection/>
    </xf>
    <xf numFmtId="3" fontId="4" fillId="0" borderId="13" xfId="59" applyNumberFormat="1" applyFont="1" applyBorder="1" applyAlignment="1">
      <alignment wrapText="1"/>
      <protection/>
    </xf>
    <xf numFmtId="49" fontId="10" fillId="0" borderId="11" xfId="59" applyNumberFormat="1" applyFont="1" applyBorder="1" applyAlignment="1">
      <alignment horizontal="center"/>
      <protection/>
    </xf>
    <xf numFmtId="3" fontId="7" fillId="0" borderId="13" xfId="59" applyNumberFormat="1" applyFont="1" applyBorder="1" applyAlignment="1">
      <alignment wrapText="1"/>
      <protection/>
    </xf>
    <xf numFmtId="3" fontId="8" fillId="0" borderId="12" xfId="59" applyNumberFormat="1" applyFont="1" applyBorder="1" applyAlignment="1">
      <alignment horizontal="center" wrapText="1"/>
      <protection/>
    </xf>
    <xf numFmtId="3" fontId="8" fillId="0" borderId="13" xfId="59" applyNumberFormat="1" applyFont="1" applyBorder="1" applyAlignment="1">
      <alignment wrapText="1"/>
      <protection/>
    </xf>
    <xf numFmtId="166" fontId="7" fillId="0" borderId="11" xfId="59" applyNumberFormat="1" applyFont="1" applyBorder="1" applyAlignment="1">
      <alignment wrapText="1"/>
      <protection/>
    </xf>
    <xf numFmtId="166" fontId="8" fillId="0" borderId="11" xfId="59" applyNumberFormat="1" applyFont="1" applyFill="1" applyBorder="1" applyAlignment="1">
      <alignment wrapText="1"/>
      <protection/>
    </xf>
    <xf numFmtId="49" fontId="4" fillId="0" borderId="11" xfId="56" applyNumberFormat="1" applyFont="1" applyFill="1" applyBorder="1" applyAlignment="1">
      <alignment horizontal="center" textRotation="90" wrapText="1"/>
      <protection/>
    </xf>
    <xf numFmtId="166" fontId="4" fillId="0" borderId="13" xfId="59" applyNumberFormat="1" applyFont="1" applyFill="1" applyBorder="1" applyAlignment="1">
      <alignment wrapText="1"/>
      <protection/>
    </xf>
    <xf numFmtId="49" fontId="4" fillId="0" borderId="11" xfId="56" applyNumberFormat="1" applyFont="1" applyBorder="1" applyAlignment="1">
      <alignment horizontal="center" textRotation="90" wrapText="1"/>
      <protection/>
    </xf>
    <xf numFmtId="166" fontId="4" fillId="0" borderId="13" xfId="59" applyNumberFormat="1" applyFont="1" applyBorder="1" applyAlignment="1">
      <alignment wrapText="1"/>
      <protection/>
    </xf>
    <xf numFmtId="3" fontId="7" fillId="0" borderId="10" xfId="59" applyNumberFormat="1" applyFont="1" applyBorder="1" applyAlignment="1">
      <alignment wrapText="1"/>
      <protection/>
    </xf>
    <xf numFmtId="3" fontId="4" fillId="0" borderId="14" xfId="59" applyNumberFormat="1" applyFont="1" applyBorder="1" applyAlignment="1">
      <alignment horizontal="left" wrapText="1"/>
      <protection/>
    </xf>
    <xf numFmtId="3" fontId="9" fillId="0" borderId="14" xfId="59" applyNumberFormat="1" applyFont="1" applyBorder="1" applyAlignment="1">
      <alignment wrapText="1"/>
      <protection/>
    </xf>
    <xf numFmtId="3" fontId="4" fillId="0" borderId="14" xfId="59" applyNumberFormat="1" applyFont="1" applyBorder="1" applyAlignment="1">
      <alignment wrapText="1"/>
      <protection/>
    </xf>
    <xf numFmtId="3" fontId="8" fillId="0" borderId="11" xfId="59" applyNumberFormat="1" applyFont="1" applyBorder="1" applyAlignment="1">
      <alignment horizontal="left" wrapText="1"/>
      <protection/>
    </xf>
    <xf numFmtId="3" fontId="8" fillId="0" borderId="14" xfId="59" applyNumberFormat="1" applyFont="1" applyBorder="1" applyAlignment="1">
      <alignment horizontal="left" wrapText="1"/>
      <protection/>
    </xf>
    <xf numFmtId="3" fontId="9" fillId="0" borderId="10" xfId="59" applyNumberFormat="1" applyFont="1" applyBorder="1" applyAlignment="1">
      <alignment wrapText="1"/>
      <protection/>
    </xf>
    <xf numFmtId="0" fontId="9" fillId="0" borderId="10" xfId="56" applyFont="1" applyBorder="1" applyAlignment="1">
      <alignment wrapText="1"/>
      <protection/>
    </xf>
    <xf numFmtId="3" fontId="8" fillId="0" borderId="11" xfId="59" applyNumberFormat="1" applyFont="1" applyBorder="1" applyAlignment="1">
      <alignment wrapText="1"/>
      <protection/>
    </xf>
    <xf numFmtId="3" fontId="4" fillId="0" borderId="10" xfId="59" applyNumberFormat="1" applyFont="1" applyBorder="1" applyAlignment="1">
      <alignment wrapText="1"/>
      <protection/>
    </xf>
    <xf numFmtId="3" fontId="9" fillId="0" borderId="10" xfId="59" applyNumberFormat="1" applyFont="1" applyBorder="1" applyAlignment="1">
      <alignment horizontal="left" wrapText="1"/>
      <protection/>
    </xf>
    <xf numFmtId="49" fontId="9" fillId="0" borderId="11" xfId="59" applyNumberFormat="1" applyFont="1" applyBorder="1" applyAlignment="1">
      <alignment horizontal="center" wrapText="1"/>
      <protection/>
    </xf>
    <xf numFmtId="49" fontId="9" fillId="0" borderId="12" xfId="59" applyNumberFormat="1" applyFont="1" applyBorder="1" applyAlignment="1">
      <alignment horizontal="center"/>
      <protection/>
    </xf>
    <xf numFmtId="49" fontId="8" fillId="0" borderId="12" xfId="59" applyNumberFormat="1" applyFont="1" applyBorder="1" applyAlignment="1">
      <alignment horizontal="center"/>
      <protection/>
    </xf>
    <xf numFmtId="3" fontId="8" fillId="0" borderId="12" xfId="59" applyNumberFormat="1" applyFont="1" applyBorder="1" applyAlignment="1">
      <alignment wrapText="1"/>
      <protection/>
    </xf>
    <xf numFmtId="3" fontId="4" fillId="0" borderId="12" xfId="59" applyNumberFormat="1" applyFont="1" applyBorder="1" applyAlignment="1">
      <alignment wrapText="1"/>
      <protection/>
    </xf>
    <xf numFmtId="49" fontId="9" fillId="0" borderId="10" xfId="59" applyNumberFormat="1" applyFont="1" applyBorder="1" applyAlignment="1">
      <alignment horizontal="left" wrapText="1"/>
      <protection/>
    </xf>
    <xf numFmtId="49" fontId="4" fillId="0" borderId="10" xfId="59" applyNumberFormat="1" applyFont="1" applyBorder="1" applyAlignment="1">
      <alignment horizontal="left" wrapText="1"/>
      <protection/>
    </xf>
    <xf numFmtId="49" fontId="21" fillId="0" borderId="11" xfId="59" applyNumberFormat="1" applyFont="1" applyBorder="1" applyAlignment="1">
      <alignment horizontal="center"/>
      <protection/>
    </xf>
    <xf numFmtId="49" fontId="8" fillId="0" borderId="10" xfId="59" applyNumberFormat="1" applyFont="1" applyBorder="1" applyAlignment="1">
      <alignment horizontal="left" wrapText="1"/>
      <protection/>
    </xf>
    <xf numFmtId="0" fontId="8" fillId="0" borderId="10" xfId="56" applyFont="1" applyBorder="1" applyAlignment="1">
      <alignment/>
      <protection/>
    </xf>
    <xf numFmtId="3" fontId="4" fillId="0" borderId="15" xfId="59" applyNumberFormat="1" applyFont="1" applyFill="1" applyBorder="1" applyAlignment="1">
      <alignment wrapText="1"/>
      <protection/>
    </xf>
    <xf numFmtId="3" fontId="8" fillId="0" borderId="10" xfId="59" applyNumberFormat="1" applyFont="1" applyBorder="1" applyAlignment="1">
      <alignment wrapText="1"/>
      <protection/>
    </xf>
    <xf numFmtId="0" fontId="15" fillId="0" borderId="16" xfId="0" applyNumberFormat="1" applyFont="1" applyFill="1" applyBorder="1" applyAlignment="1">
      <alignment horizontal="left" wrapText="1"/>
    </xf>
    <xf numFmtId="3" fontId="8" fillId="0" borderId="11" xfId="59" applyNumberFormat="1" applyFont="1" applyBorder="1" applyAlignment="1">
      <alignment wrapText="1"/>
      <protection/>
    </xf>
    <xf numFmtId="0" fontId="15" fillId="0" borderId="11" xfId="0" applyNumberFormat="1" applyFont="1" applyFill="1" applyBorder="1" applyAlignment="1">
      <alignment horizontal="left" wrapText="1"/>
    </xf>
    <xf numFmtId="3" fontId="9" fillId="33" borderId="11" xfId="59" applyNumberFormat="1" applyFont="1" applyFill="1" applyBorder="1" applyAlignment="1">
      <alignment wrapText="1"/>
      <protection/>
    </xf>
    <xf numFmtId="3" fontId="9" fillId="0" borderId="14" xfId="59" applyNumberFormat="1" applyFont="1" applyBorder="1" applyAlignment="1">
      <alignment horizontal="left" wrapText="1"/>
      <protection/>
    </xf>
    <xf numFmtId="3" fontId="4" fillId="33" borderId="14" xfId="59" applyNumberFormat="1" applyFont="1" applyFill="1" applyBorder="1" applyAlignment="1">
      <alignment wrapText="1"/>
      <protection/>
    </xf>
    <xf numFmtId="3" fontId="8" fillId="0" borderId="11" xfId="59" applyNumberFormat="1" applyFont="1" applyFill="1" applyBorder="1" applyAlignment="1">
      <alignment horizontal="center" wrapText="1"/>
      <protection/>
    </xf>
    <xf numFmtId="3" fontId="8" fillId="0" borderId="10" xfId="59" applyNumberFormat="1" applyFont="1" applyFill="1" applyBorder="1" applyAlignment="1">
      <alignment wrapText="1"/>
      <protection/>
    </xf>
    <xf numFmtId="49" fontId="4" fillId="0" borderId="14" xfId="59" applyNumberFormat="1" applyFont="1" applyBorder="1" applyAlignment="1">
      <alignment horizontal="left" wrapText="1"/>
      <protection/>
    </xf>
    <xf numFmtId="49" fontId="7" fillId="0" borderId="12" xfId="59" applyNumberFormat="1" applyFont="1" applyFill="1" applyBorder="1" applyAlignment="1">
      <alignment horizontal="center"/>
      <protection/>
    </xf>
    <xf numFmtId="49" fontId="8" fillId="0" borderId="11" xfId="59" applyNumberFormat="1" applyFont="1" applyBorder="1" applyAlignment="1">
      <alignment horizontal="left"/>
      <protection/>
    </xf>
    <xf numFmtId="0" fontId="8" fillId="0" borderId="10" xfId="56" applyFont="1" applyBorder="1" applyAlignment="1">
      <alignment wrapText="1"/>
      <protection/>
    </xf>
    <xf numFmtId="49" fontId="22" fillId="0" borderId="11" xfId="59" applyNumberFormat="1" applyFont="1" applyBorder="1" applyAlignment="1">
      <alignment horizontal="center"/>
      <protection/>
    </xf>
    <xf numFmtId="49" fontId="21" fillId="0" borderId="11" xfId="59" applyNumberFormat="1" applyFont="1" applyBorder="1" applyAlignment="1">
      <alignment horizontal="center"/>
      <protection/>
    </xf>
    <xf numFmtId="3" fontId="4" fillId="0" borderId="10" xfId="59" applyNumberFormat="1" applyFont="1" applyFill="1" applyBorder="1" applyAlignment="1">
      <alignment horizontal="left" wrapText="1"/>
      <protection/>
    </xf>
    <xf numFmtId="0" fontId="0" fillId="0" borderId="0" xfId="0" applyFont="1" applyFill="1" applyAlignment="1">
      <alignment/>
    </xf>
    <xf numFmtId="49" fontId="20" fillId="0" borderId="11" xfId="59" applyNumberFormat="1" applyFont="1" applyFill="1" applyBorder="1" applyAlignment="1">
      <alignment horizontal="center"/>
      <protection/>
    </xf>
    <xf numFmtId="3" fontId="7" fillId="0" borderId="10" xfId="59" applyNumberFormat="1" applyFont="1" applyFill="1" applyBorder="1" applyAlignment="1">
      <alignment wrapText="1"/>
      <protection/>
    </xf>
    <xf numFmtId="3" fontId="8" fillId="0" borderId="10" xfId="59" applyNumberFormat="1" applyFont="1" applyFill="1" applyBorder="1" applyAlignment="1">
      <alignment horizontal="left" wrapText="1"/>
      <protection/>
    </xf>
    <xf numFmtId="3" fontId="9" fillId="0" borderId="10" xfId="59" applyNumberFormat="1" applyFont="1" applyFill="1" applyBorder="1" applyAlignment="1">
      <alignment wrapText="1"/>
      <protection/>
    </xf>
    <xf numFmtId="3" fontId="4" fillId="0" borderId="10" xfId="59" applyNumberFormat="1" applyFont="1" applyFill="1" applyBorder="1" applyAlignment="1">
      <alignment wrapText="1"/>
      <protection/>
    </xf>
    <xf numFmtId="3" fontId="7" fillId="0" borderId="12" xfId="59" applyNumberFormat="1" applyFont="1" applyFill="1" applyBorder="1" applyAlignment="1">
      <alignment wrapText="1"/>
      <protection/>
    </xf>
    <xf numFmtId="49" fontId="8" fillId="0" borderId="12" xfId="59" applyNumberFormat="1" applyFont="1" applyFill="1" applyBorder="1" applyAlignment="1">
      <alignment horizontal="center"/>
      <protection/>
    </xf>
    <xf numFmtId="3" fontId="8" fillId="0" borderId="14" xfId="59" applyNumberFormat="1" applyFont="1" applyFill="1" applyBorder="1" applyAlignment="1">
      <alignment horizontal="left" wrapText="1"/>
      <protection/>
    </xf>
    <xf numFmtId="3" fontId="7" fillId="0" borderId="11" xfId="59" applyNumberFormat="1" applyFont="1" applyFill="1" applyBorder="1" applyAlignment="1">
      <alignment wrapText="1"/>
      <protection/>
    </xf>
    <xf numFmtId="49" fontId="8" fillId="0" borderId="11" xfId="59" applyNumberFormat="1" applyFont="1" applyFill="1" applyBorder="1" applyAlignment="1">
      <alignment horizontal="left" wrapText="1"/>
      <protection/>
    </xf>
    <xf numFmtId="3" fontId="7" fillId="0" borderId="10" xfId="59" applyNumberFormat="1" applyFont="1" applyFill="1" applyBorder="1" applyAlignment="1">
      <alignment wrapText="1"/>
      <protection/>
    </xf>
    <xf numFmtId="49" fontId="10" fillId="0" borderId="11" xfId="59" applyNumberFormat="1" applyFont="1" applyFill="1" applyBorder="1" applyAlignment="1">
      <alignment horizontal="center"/>
      <protection/>
    </xf>
    <xf numFmtId="0" fontId="4" fillId="0" borderId="10" xfId="56" applyFont="1" applyFill="1" applyBorder="1" applyAlignment="1">
      <alignment wrapText="1"/>
      <protection/>
    </xf>
    <xf numFmtId="3" fontId="4" fillId="0" borderId="11" xfId="59" applyNumberFormat="1" applyFont="1" applyFill="1" applyBorder="1" applyAlignment="1">
      <alignment wrapText="1"/>
      <protection/>
    </xf>
    <xf numFmtId="49" fontId="4" fillId="0" borderId="12" xfId="58" applyNumberFormat="1" applyFont="1" applyFill="1" applyBorder="1" applyAlignment="1">
      <alignment horizontal="center" wrapText="1"/>
      <protection/>
    </xf>
    <xf numFmtId="3" fontId="4" fillId="0" borderId="13" xfId="58" applyNumberFormat="1" applyFont="1" applyFill="1" applyBorder="1" applyAlignment="1">
      <alignment horizontal="left" wrapText="1"/>
      <protection/>
    </xf>
    <xf numFmtId="49" fontId="9" fillId="0" borderId="11" xfId="58" applyNumberFormat="1" applyFont="1" applyBorder="1" applyAlignment="1">
      <alignment horizontal="center" vertical="center"/>
      <protection/>
    </xf>
    <xf numFmtId="0" fontId="25" fillId="0" borderId="0" xfId="0" applyFont="1" applyAlignment="1">
      <alignment/>
    </xf>
    <xf numFmtId="169" fontId="25" fillId="0" borderId="0" xfId="0" applyNumberFormat="1" applyFont="1" applyAlignment="1">
      <alignment horizontal="center"/>
    </xf>
    <xf numFmtId="49" fontId="4" fillId="0" borderId="16" xfId="56" applyNumberFormat="1" applyFont="1" applyBorder="1" applyAlignment="1">
      <alignment horizontal="center" vertical="center" textRotation="90" wrapText="1"/>
      <protection/>
    </xf>
    <xf numFmtId="49" fontId="4" fillId="0" borderId="12" xfId="56" applyNumberFormat="1" applyFont="1" applyBorder="1" applyAlignment="1">
      <alignment horizontal="center" vertical="center" textRotation="90" wrapText="1"/>
      <protection/>
    </xf>
    <xf numFmtId="0" fontId="26" fillId="0" borderId="0" xfId="0" applyFont="1" applyAlignment="1">
      <alignment horizontal="center" vertical="center" wrapText="1"/>
    </xf>
    <xf numFmtId="0" fontId="6" fillId="0" borderId="17" xfId="56" applyFont="1" applyBorder="1" applyAlignment="1">
      <alignment horizontal="center" vertical="top" wrapText="1"/>
      <protection/>
    </xf>
    <xf numFmtId="0" fontId="6" fillId="0" borderId="13" xfId="56" applyFont="1" applyBorder="1" applyAlignment="1">
      <alignment horizontal="center" vertical="top" wrapText="1"/>
      <protection/>
    </xf>
    <xf numFmtId="0" fontId="15" fillId="0" borderId="16" xfId="0" applyFont="1" applyBorder="1" applyAlignment="1">
      <alignment horizontal="center" vertical="top" wrapText="1"/>
    </xf>
    <xf numFmtId="0" fontId="15" fillId="0" borderId="12" xfId="0" applyFont="1" applyBorder="1" applyAlignment="1">
      <alignment horizontal="center" vertical="top" wrapText="1"/>
    </xf>
    <xf numFmtId="169" fontId="15" fillId="0" borderId="16" xfId="0" applyNumberFormat="1" applyFont="1" applyBorder="1" applyAlignment="1">
      <alignment horizontal="center" vertical="top" wrapText="1"/>
    </xf>
    <xf numFmtId="169" fontId="15" fillId="0" borderId="12" xfId="0" applyNumberFormat="1" applyFont="1" applyBorder="1" applyAlignment="1">
      <alignment horizontal="center" vertical="top" wrapText="1"/>
    </xf>
    <xf numFmtId="0" fontId="26" fillId="0" borderId="0" xfId="0" applyFont="1" applyAlignment="1">
      <alignment horizontal="center"/>
    </xf>
    <xf numFmtId="169" fontId="23" fillId="0" borderId="0" xfId="0" applyNumberFormat="1" applyFont="1" applyFill="1" applyAlignment="1">
      <alignment horizontal="left"/>
    </xf>
    <xf numFmtId="0" fontId="24" fillId="0" borderId="0" xfId="0" applyFont="1" applyAlignment="1">
      <alignment horizontal="left"/>
    </xf>
    <xf numFmtId="0" fontId="23" fillId="0" borderId="0" xfId="56" applyFont="1" applyAlignment="1">
      <alignment horizontal="left" vertical="center" wrapText="1"/>
      <protection/>
    </xf>
    <xf numFmtId="0" fontId="24" fillId="0" borderId="0" xfId="0" applyFont="1" applyAlignment="1">
      <alignment horizontal="left" wrapText="1"/>
    </xf>
    <xf numFmtId="169" fontId="25" fillId="0" borderId="0" xfId="0" applyNumberFormat="1" applyFont="1" applyAlignment="1">
      <alignment horizontal="left"/>
    </xf>
    <xf numFmtId="169" fontId="15" fillId="0" borderId="14" xfId="0" applyNumberFormat="1" applyFont="1" applyBorder="1" applyAlignment="1">
      <alignment horizontal="left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[0]" xfId="33"/>
    <cellStyle name="Currency [0]" xfId="34"/>
    <cellStyle name="Normal_Sheet1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Бюджет2001_1" xfId="56"/>
    <cellStyle name="Обычный_ПроектБюджПолнСтрук12.01.2001" xfId="57"/>
    <cellStyle name="Обычный_РАСХ98" xfId="58"/>
    <cellStyle name="Обычный_РАСХ98 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23"/>
  <sheetViews>
    <sheetView tabSelected="1" zoomScale="120" zoomScaleNormal="120" zoomScalePageLayoutView="0" workbookViewId="0" topLeftCell="A1">
      <selection activeCell="E1" sqref="E1:H1"/>
    </sheetView>
  </sheetViews>
  <sheetFormatPr defaultColWidth="9.00390625" defaultRowHeight="12.75"/>
  <cols>
    <col min="1" max="1" width="5.50390625" style="0" customWidth="1"/>
    <col min="2" max="2" width="10.375" style="17" customWidth="1"/>
    <col min="3" max="3" width="4.50390625" style="17" customWidth="1"/>
    <col min="4" max="4" width="33.625" style="0" customWidth="1"/>
    <col min="5" max="5" width="13.625" style="55" customWidth="1"/>
    <col min="6" max="7" width="13.625" style="59" customWidth="1"/>
    <col min="8" max="8" width="9.125" style="59" customWidth="1"/>
  </cols>
  <sheetData>
    <row r="1" spans="1:8" s="68" customFormat="1" ht="15">
      <c r="A1" s="95"/>
      <c r="B1" s="95"/>
      <c r="C1" s="95"/>
      <c r="D1" s="95"/>
      <c r="E1" s="296" t="s">
        <v>144</v>
      </c>
      <c r="F1" s="297"/>
      <c r="G1" s="297"/>
      <c r="H1" s="297"/>
    </row>
    <row r="2" spans="1:8" ht="15">
      <c r="A2" s="18"/>
      <c r="B2" s="18"/>
      <c r="C2" s="18"/>
      <c r="D2" s="18"/>
      <c r="E2" s="296" t="s">
        <v>617</v>
      </c>
      <c r="F2" s="297"/>
      <c r="G2" s="297"/>
      <c r="H2" s="297"/>
    </row>
    <row r="3" spans="1:8" ht="15">
      <c r="A3" s="18"/>
      <c r="B3" s="18"/>
      <c r="C3" s="18"/>
      <c r="D3" s="18"/>
      <c r="E3" s="298" t="s">
        <v>619</v>
      </c>
      <c r="F3" s="299"/>
      <c r="G3" s="299"/>
      <c r="H3" s="299"/>
    </row>
    <row r="4" spans="4:8" ht="17.25" customHeight="1">
      <c r="D4" s="41"/>
      <c r="E4" s="284"/>
      <c r="F4" s="285"/>
      <c r="G4" s="285"/>
      <c r="H4" s="285"/>
    </row>
    <row r="5" spans="4:8" ht="15">
      <c r="D5" s="41"/>
      <c r="E5" s="300" t="s">
        <v>538</v>
      </c>
      <c r="F5" s="297"/>
      <c r="G5" s="297"/>
      <c r="H5" s="297"/>
    </row>
    <row r="7" spans="1:8" ht="59.25" customHeight="1">
      <c r="A7" s="288" t="s">
        <v>535</v>
      </c>
      <c r="B7" s="288"/>
      <c r="C7" s="288"/>
      <c r="D7" s="288"/>
      <c r="E7" s="288"/>
      <c r="F7" s="288"/>
      <c r="G7" s="288"/>
      <c r="H7" s="288"/>
    </row>
    <row r="8" spans="1:8" ht="14.25" customHeight="1">
      <c r="A8" s="295" t="s">
        <v>616</v>
      </c>
      <c r="B8" s="295"/>
      <c r="C8" s="295"/>
      <c r="D8" s="295"/>
      <c r="E8" s="295"/>
      <c r="F8" s="295"/>
      <c r="G8" s="295"/>
      <c r="H8" s="295"/>
    </row>
    <row r="9" spans="1:8" ht="11.25" customHeight="1">
      <c r="A9" s="1"/>
      <c r="B9" s="18"/>
      <c r="C9" s="18"/>
      <c r="D9" s="2"/>
      <c r="G9" s="301" t="s">
        <v>618</v>
      </c>
      <c r="H9" s="301"/>
    </row>
    <row r="10" spans="1:8" ht="24.75" customHeight="1">
      <c r="A10" s="286" t="s">
        <v>501</v>
      </c>
      <c r="B10" s="286" t="s">
        <v>76</v>
      </c>
      <c r="C10" s="286" t="s">
        <v>77</v>
      </c>
      <c r="D10" s="289" t="s">
        <v>78</v>
      </c>
      <c r="E10" s="291" t="s">
        <v>136</v>
      </c>
      <c r="F10" s="293" t="s">
        <v>139</v>
      </c>
      <c r="G10" s="293" t="s">
        <v>137</v>
      </c>
      <c r="H10" s="293" t="s">
        <v>138</v>
      </c>
    </row>
    <row r="11" spans="1:8" ht="57" customHeight="1">
      <c r="A11" s="287"/>
      <c r="B11" s="287"/>
      <c r="C11" s="287"/>
      <c r="D11" s="290"/>
      <c r="E11" s="292"/>
      <c r="F11" s="294"/>
      <c r="G11" s="294"/>
      <c r="H11" s="294"/>
    </row>
    <row r="12" spans="1:8" ht="13.5" customHeight="1">
      <c r="A12" s="28" t="s">
        <v>79</v>
      </c>
      <c r="B12" s="96"/>
      <c r="C12" s="97"/>
      <c r="D12" s="98" t="s">
        <v>80</v>
      </c>
      <c r="E12" s="99">
        <f>E13+E18+E31+E38+E43+E55+E60+E65</f>
        <v>271509</v>
      </c>
      <c r="F12" s="99">
        <f>F13+F18+F31+F38+F43+F55+F60+F65</f>
        <v>295007.8</v>
      </c>
      <c r="G12" s="99">
        <f>G13+G18+G31+G38+G43+G55+G60+G65</f>
        <v>243423.69999999998</v>
      </c>
      <c r="H12" s="60">
        <f>G12/F12*100</f>
        <v>82.51432673983535</v>
      </c>
    </row>
    <row r="13" spans="1:8" s="68" customFormat="1" ht="54.75">
      <c r="A13" s="92" t="s">
        <v>81</v>
      </c>
      <c r="B13" s="96"/>
      <c r="C13" s="97"/>
      <c r="D13" s="100" t="s">
        <v>34</v>
      </c>
      <c r="E13" s="43">
        <f>E14</f>
        <v>1332</v>
      </c>
      <c r="F13" s="43">
        <f aca="true" t="shared" si="0" ref="F13:G16">F14</f>
        <v>1343.7</v>
      </c>
      <c r="G13" s="43">
        <f t="shared" si="0"/>
        <v>1264.9</v>
      </c>
      <c r="H13" s="80">
        <f aca="true" t="shared" si="1" ref="H13:H62">G13/F13*100</f>
        <v>94.13559574309743</v>
      </c>
    </row>
    <row r="14" spans="1:8" ht="13.5">
      <c r="A14" s="28"/>
      <c r="B14" s="96" t="s">
        <v>145</v>
      </c>
      <c r="C14" s="101"/>
      <c r="D14" s="102" t="s">
        <v>146</v>
      </c>
      <c r="E14" s="99">
        <f>E15</f>
        <v>1332</v>
      </c>
      <c r="F14" s="99">
        <f t="shared" si="0"/>
        <v>1343.7</v>
      </c>
      <c r="G14" s="99">
        <f t="shared" si="0"/>
        <v>1264.9</v>
      </c>
      <c r="H14" s="60">
        <f t="shared" si="1"/>
        <v>94.13559574309743</v>
      </c>
    </row>
    <row r="15" spans="1:8" s="112" customFormat="1" ht="27">
      <c r="A15" s="108"/>
      <c r="B15" s="101" t="s">
        <v>147</v>
      </c>
      <c r="C15" s="109"/>
      <c r="D15" s="110" t="s">
        <v>148</v>
      </c>
      <c r="E15" s="111">
        <f>E16</f>
        <v>1332</v>
      </c>
      <c r="F15" s="111">
        <f t="shared" si="0"/>
        <v>1343.7</v>
      </c>
      <c r="G15" s="111">
        <f t="shared" si="0"/>
        <v>1264.9</v>
      </c>
      <c r="H15" s="61">
        <f t="shared" si="1"/>
        <v>94.13559574309743</v>
      </c>
    </row>
    <row r="16" spans="1:8" s="9" customFormat="1" ht="13.5" customHeight="1">
      <c r="A16" s="29"/>
      <c r="B16" s="103" t="s">
        <v>149</v>
      </c>
      <c r="C16" s="105"/>
      <c r="D16" s="106" t="s">
        <v>26</v>
      </c>
      <c r="E16" s="45">
        <f>E17</f>
        <v>1332</v>
      </c>
      <c r="F16" s="45">
        <f t="shared" si="0"/>
        <v>1343.7</v>
      </c>
      <c r="G16" s="45">
        <f t="shared" si="0"/>
        <v>1264.9</v>
      </c>
      <c r="H16" s="62">
        <f t="shared" si="1"/>
        <v>94.13559574309743</v>
      </c>
    </row>
    <row r="17" spans="1:8" s="9" customFormat="1" ht="81" customHeight="1">
      <c r="A17" s="29"/>
      <c r="B17" s="103"/>
      <c r="C17" s="107" t="s">
        <v>2</v>
      </c>
      <c r="D17" s="106" t="s">
        <v>536</v>
      </c>
      <c r="E17" s="13">
        <v>1332</v>
      </c>
      <c r="F17" s="62">
        <v>1343.7</v>
      </c>
      <c r="G17" s="62">
        <v>1264.9</v>
      </c>
      <c r="H17" s="62">
        <f t="shared" si="1"/>
        <v>94.13559574309743</v>
      </c>
    </row>
    <row r="18" spans="1:8" s="68" customFormat="1" ht="67.5" customHeight="1">
      <c r="A18" s="92" t="s">
        <v>82</v>
      </c>
      <c r="B18" s="96"/>
      <c r="C18" s="97"/>
      <c r="D18" s="113" t="s">
        <v>35</v>
      </c>
      <c r="E18" s="111">
        <f aca="true" t="shared" si="2" ref="E18:G19">E19</f>
        <v>12246.800000000001</v>
      </c>
      <c r="F18" s="111">
        <f t="shared" si="2"/>
        <v>12141.5</v>
      </c>
      <c r="G18" s="111">
        <f t="shared" si="2"/>
        <v>11364.900000000001</v>
      </c>
      <c r="H18" s="80">
        <f t="shared" si="1"/>
        <v>93.60375571387391</v>
      </c>
    </row>
    <row r="19" spans="1:8" ht="13.5">
      <c r="A19" s="28"/>
      <c r="B19" s="96" t="s">
        <v>145</v>
      </c>
      <c r="C19" s="101"/>
      <c r="D19" s="114" t="s">
        <v>146</v>
      </c>
      <c r="E19" s="99">
        <f t="shared" si="2"/>
        <v>12246.800000000001</v>
      </c>
      <c r="F19" s="99">
        <f t="shared" si="2"/>
        <v>12141.5</v>
      </c>
      <c r="G19" s="99">
        <f t="shared" si="2"/>
        <v>11364.900000000001</v>
      </c>
      <c r="H19" s="60">
        <f t="shared" si="1"/>
        <v>93.60375571387391</v>
      </c>
    </row>
    <row r="20" spans="1:8" s="112" customFormat="1" ht="27">
      <c r="A20" s="108"/>
      <c r="B20" s="101" t="s">
        <v>147</v>
      </c>
      <c r="C20" s="109"/>
      <c r="D20" s="118" t="s">
        <v>148</v>
      </c>
      <c r="E20" s="111">
        <f>E21+E25+E27</f>
        <v>12246.800000000001</v>
      </c>
      <c r="F20" s="111">
        <f>F21+F25+F27</f>
        <v>12141.5</v>
      </c>
      <c r="G20" s="111">
        <f>G21+G25+G27</f>
        <v>11364.900000000001</v>
      </c>
      <c r="H20" s="61">
        <f t="shared" si="1"/>
        <v>93.60375571387391</v>
      </c>
    </row>
    <row r="21" spans="1:8" s="9" customFormat="1" ht="13.5" customHeight="1">
      <c r="A21" s="29"/>
      <c r="B21" s="103" t="s">
        <v>151</v>
      </c>
      <c r="C21" s="104"/>
      <c r="D21" s="115" t="s">
        <v>21</v>
      </c>
      <c r="E21" s="46">
        <f>E22+E23+E24</f>
        <v>7464.300000000001</v>
      </c>
      <c r="F21" s="46">
        <f>F22+F23+F24</f>
        <v>7445.5</v>
      </c>
      <c r="G21" s="46">
        <f>G22+G23+G24</f>
        <v>6669</v>
      </c>
      <c r="H21" s="62">
        <f t="shared" si="1"/>
        <v>89.57088174064872</v>
      </c>
    </row>
    <row r="22" spans="1:8" s="9" customFormat="1" ht="81" customHeight="1">
      <c r="A22" s="29"/>
      <c r="B22" s="96"/>
      <c r="C22" s="107" t="s">
        <v>2</v>
      </c>
      <c r="D22" s="106" t="s">
        <v>536</v>
      </c>
      <c r="E22" s="13">
        <v>6380.1</v>
      </c>
      <c r="F22" s="62">
        <v>6404.2</v>
      </c>
      <c r="G22" s="62">
        <v>5860.6</v>
      </c>
      <c r="H22" s="62">
        <f t="shared" si="1"/>
        <v>91.51182036788359</v>
      </c>
    </row>
    <row r="23" spans="1:8" s="9" customFormat="1" ht="27" customHeight="1">
      <c r="A23" s="29"/>
      <c r="B23" s="96"/>
      <c r="C23" s="107" t="s">
        <v>3</v>
      </c>
      <c r="D23" s="106" t="s">
        <v>152</v>
      </c>
      <c r="E23" s="13">
        <v>1073.6</v>
      </c>
      <c r="F23" s="13">
        <v>1030.7</v>
      </c>
      <c r="G23" s="13">
        <v>802.5</v>
      </c>
      <c r="H23" s="62">
        <f t="shared" si="1"/>
        <v>77.85970699524594</v>
      </c>
    </row>
    <row r="24" spans="1:8" s="9" customFormat="1" ht="13.5" customHeight="1">
      <c r="A24" s="29"/>
      <c r="B24" s="96"/>
      <c r="C24" s="107" t="s">
        <v>4</v>
      </c>
      <c r="D24" s="106" t="s">
        <v>5</v>
      </c>
      <c r="E24" s="13">
        <v>10.6</v>
      </c>
      <c r="F24" s="62">
        <v>10.6</v>
      </c>
      <c r="G24" s="62">
        <v>5.9</v>
      </c>
      <c r="H24" s="62">
        <f t="shared" si="1"/>
        <v>55.66037735849058</v>
      </c>
    </row>
    <row r="25" spans="1:8" s="9" customFormat="1" ht="27" customHeight="1">
      <c r="A25" s="29"/>
      <c r="B25" s="103" t="s">
        <v>153</v>
      </c>
      <c r="C25" s="104"/>
      <c r="D25" s="115" t="s">
        <v>27</v>
      </c>
      <c r="E25" s="46">
        <f>E26</f>
        <v>286.4</v>
      </c>
      <c r="F25" s="46">
        <f>F26</f>
        <v>286.4</v>
      </c>
      <c r="G25" s="46">
        <f>G26</f>
        <v>286.3</v>
      </c>
      <c r="H25" s="62">
        <f t="shared" si="1"/>
        <v>99.96508379888269</v>
      </c>
    </row>
    <row r="26" spans="1:8" s="9" customFormat="1" ht="81.75" customHeight="1">
      <c r="A26" s="29"/>
      <c r="B26" s="96"/>
      <c r="C26" s="281" t="s">
        <v>2</v>
      </c>
      <c r="D26" s="282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26" s="13">
        <v>286.4</v>
      </c>
      <c r="F26" s="62">
        <v>286.4</v>
      </c>
      <c r="G26" s="62">
        <v>286.3</v>
      </c>
      <c r="H26" s="62">
        <f t="shared" si="1"/>
        <v>99.96508379888269</v>
      </c>
    </row>
    <row r="27" spans="1:8" s="9" customFormat="1" ht="39">
      <c r="A27" s="29"/>
      <c r="B27" s="103" t="s">
        <v>154</v>
      </c>
      <c r="C27" s="116"/>
      <c r="D27" s="94" t="s">
        <v>60</v>
      </c>
      <c r="E27" s="46">
        <f>E30+E29+E28</f>
        <v>4496.1</v>
      </c>
      <c r="F27" s="46">
        <f>F30+F29+F28</f>
        <v>4409.6</v>
      </c>
      <c r="G27" s="46">
        <f>G30+G29+G28</f>
        <v>4409.6</v>
      </c>
      <c r="H27" s="62">
        <f t="shared" si="1"/>
        <v>100</v>
      </c>
    </row>
    <row r="28" spans="1:8" s="9" customFormat="1" ht="78.75">
      <c r="A28" s="29"/>
      <c r="B28" s="103"/>
      <c r="C28" s="281" t="s">
        <v>2</v>
      </c>
      <c r="D28" s="282" t="s">
        <v>150</v>
      </c>
      <c r="E28" s="46">
        <v>3035.2</v>
      </c>
      <c r="F28" s="46">
        <v>2977.9</v>
      </c>
      <c r="G28" s="46">
        <v>2977.9</v>
      </c>
      <c r="H28" s="62">
        <f t="shared" si="1"/>
        <v>100</v>
      </c>
    </row>
    <row r="29" spans="1:8" s="9" customFormat="1" ht="27" customHeight="1">
      <c r="A29" s="29"/>
      <c r="B29" s="117"/>
      <c r="C29" s="281" t="s">
        <v>3</v>
      </c>
      <c r="D29" s="282" t="s">
        <v>152</v>
      </c>
      <c r="E29" s="46">
        <v>1460.9</v>
      </c>
      <c r="F29" s="16">
        <v>1431.7</v>
      </c>
      <c r="G29" s="16">
        <v>1431.7</v>
      </c>
      <c r="H29" s="62">
        <f t="shared" si="1"/>
        <v>100</v>
      </c>
    </row>
    <row r="30" spans="1:8" s="9" customFormat="1" ht="25.5" customHeight="1" hidden="1">
      <c r="A30" s="29"/>
      <c r="B30" s="96"/>
      <c r="C30" s="107" t="s">
        <v>6</v>
      </c>
      <c r="D30" s="106" t="s">
        <v>7</v>
      </c>
      <c r="E30" s="16"/>
      <c r="F30" s="16"/>
      <c r="G30" s="16"/>
      <c r="H30" s="62" t="e">
        <f t="shared" si="1"/>
        <v>#DIV/0!</v>
      </c>
    </row>
    <row r="31" spans="1:8" s="68" customFormat="1" ht="69">
      <c r="A31" s="76" t="s">
        <v>83</v>
      </c>
      <c r="B31" s="96"/>
      <c r="C31" s="119"/>
      <c r="D31" s="120" t="s">
        <v>36</v>
      </c>
      <c r="E31" s="43">
        <f>E32</f>
        <v>85308.8</v>
      </c>
      <c r="F31" s="43">
        <f aca="true" t="shared" si="3" ref="F31:G33">F32</f>
        <v>87051.8</v>
      </c>
      <c r="G31" s="43">
        <f t="shared" si="3"/>
        <v>81332.29999999999</v>
      </c>
      <c r="H31" s="80">
        <f t="shared" si="1"/>
        <v>93.42977399663187</v>
      </c>
    </row>
    <row r="32" spans="1:8" ht="13.5">
      <c r="A32" s="23"/>
      <c r="B32" s="96" t="s">
        <v>145</v>
      </c>
      <c r="C32" s="101"/>
      <c r="D32" s="102" t="s">
        <v>146</v>
      </c>
      <c r="E32" s="99">
        <f>E33</f>
        <v>85308.8</v>
      </c>
      <c r="F32" s="99">
        <f t="shared" si="3"/>
        <v>87051.8</v>
      </c>
      <c r="G32" s="99">
        <f t="shared" si="3"/>
        <v>81332.29999999999</v>
      </c>
      <c r="H32" s="60">
        <f t="shared" si="1"/>
        <v>93.42977399663187</v>
      </c>
    </row>
    <row r="33" spans="1:8" s="112" customFormat="1" ht="27">
      <c r="A33" s="30"/>
      <c r="B33" s="101" t="s">
        <v>147</v>
      </c>
      <c r="C33" s="109"/>
      <c r="D33" s="110" t="s">
        <v>148</v>
      </c>
      <c r="E33" s="43">
        <f>E34</f>
        <v>85308.8</v>
      </c>
      <c r="F33" s="43">
        <f t="shared" si="3"/>
        <v>87051.8</v>
      </c>
      <c r="G33" s="43">
        <f t="shared" si="3"/>
        <v>81332.29999999999</v>
      </c>
      <c r="H33" s="61">
        <f t="shared" si="1"/>
        <v>93.42977399663187</v>
      </c>
    </row>
    <row r="34" spans="1:8" s="9" customFormat="1" ht="13.5" customHeight="1">
      <c r="A34" s="20"/>
      <c r="B34" s="103" t="s">
        <v>151</v>
      </c>
      <c r="C34" s="104"/>
      <c r="D34" s="121" t="s">
        <v>21</v>
      </c>
      <c r="E34" s="46">
        <f>E35+E36+E37</f>
        <v>85308.8</v>
      </c>
      <c r="F34" s="46">
        <f>F35+F36+F37</f>
        <v>87051.8</v>
      </c>
      <c r="G34" s="46">
        <f>G35+G36+G37</f>
        <v>81332.29999999999</v>
      </c>
      <c r="H34" s="62">
        <f t="shared" si="1"/>
        <v>93.42977399663187</v>
      </c>
    </row>
    <row r="35" spans="1:8" ht="81" customHeight="1">
      <c r="A35" s="23"/>
      <c r="B35" s="103"/>
      <c r="C35" s="107" t="s">
        <v>2</v>
      </c>
      <c r="D35" s="106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35" s="13">
        <v>73925.8</v>
      </c>
      <c r="F35" s="62">
        <v>76667.3</v>
      </c>
      <c r="G35" s="62">
        <v>74040.9</v>
      </c>
      <c r="H35" s="62">
        <f t="shared" si="1"/>
        <v>96.57428916891556</v>
      </c>
    </row>
    <row r="36" spans="1:8" ht="27" customHeight="1">
      <c r="A36" s="23"/>
      <c r="B36" s="103"/>
      <c r="C36" s="107" t="s">
        <v>3</v>
      </c>
      <c r="D36" s="106" t="s">
        <v>152</v>
      </c>
      <c r="E36" s="13">
        <v>11095.5</v>
      </c>
      <c r="F36" s="13">
        <v>10015.6</v>
      </c>
      <c r="G36" s="13">
        <v>6967.7</v>
      </c>
      <c r="H36" s="62">
        <f t="shared" si="1"/>
        <v>69.56847318183634</v>
      </c>
    </row>
    <row r="37" spans="1:8" ht="13.5" customHeight="1">
      <c r="A37" s="23"/>
      <c r="B37" s="103"/>
      <c r="C37" s="107" t="s">
        <v>4</v>
      </c>
      <c r="D37" s="106" t="s">
        <v>5</v>
      </c>
      <c r="E37" s="13">
        <v>287.5</v>
      </c>
      <c r="F37" s="62">
        <v>368.9</v>
      </c>
      <c r="G37" s="62">
        <v>323.7</v>
      </c>
      <c r="H37" s="62">
        <f t="shared" si="1"/>
        <v>87.74735700731907</v>
      </c>
    </row>
    <row r="38" spans="1:8" s="68" customFormat="1" ht="13.5">
      <c r="A38" s="76" t="s">
        <v>55</v>
      </c>
      <c r="B38" s="71"/>
      <c r="C38" s="81"/>
      <c r="D38" s="78" t="s">
        <v>56</v>
      </c>
      <c r="E38" s="79">
        <f>E39</f>
        <v>0</v>
      </c>
      <c r="F38" s="79">
        <f aca="true" t="shared" si="4" ref="F38:G41">F39</f>
        <v>51.8</v>
      </c>
      <c r="G38" s="79">
        <f t="shared" si="4"/>
        <v>24.2</v>
      </c>
      <c r="H38" s="80">
        <f t="shared" si="1"/>
        <v>46.71814671814672</v>
      </c>
    </row>
    <row r="39" spans="1:8" ht="13.5">
      <c r="A39" s="23"/>
      <c r="B39" s="96" t="s">
        <v>145</v>
      </c>
      <c r="C39" s="101"/>
      <c r="D39" s="102" t="s">
        <v>146</v>
      </c>
      <c r="E39" s="99">
        <f>E40</f>
        <v>0</v>
      </c>
      <c r="F39" s="99">
        <f t="shared" si="4"/>
        <v>51.8</v>
      </c>
      <c r="G39" s="99">
        <f t="shared" si="4"/>
        <v>24.2</v>
      </c>
      <c r="H39" s="60">
        <f>G39/F39*100</f>
        <v>46.71814671814672</v>
      </c>
    </row>
    <row r="40" spans="1:8" s="112" customFormat="1" ht="27">
      <c r="A40" s="30"/>
      <c r="B40" s="101" t="s">
        <v>147</v>
      </c>
      <c r="C40" s="109"/>
      <c r="D40" s="110" t="s">
        <v>148</v>
      </c>
      <c r="E40" s="43">
        <f>E41</f>
        <v>0</v>
      </c>
      <c r="F40" s="43">
        <f t="shared" si="4"/>
        <v>51.8</v>
      </c>
      <c r="G40" s="43">
        <f t="shared" si="4"/>
        <v>24.2</v>
      </c>
      <c r="H40" s="61">
        <f>G40/F40*100</f>
        <v>46.71814671814672</v>
      </c>
    </row>
    <row r="41" spans="1:8" s="9" customFormat="1" ht="67.5" customHeight="1">
      <c r="A41" s="20"/>
      <c r="B41" s="103" t="s">
        <v>591</v>
      </c>
      <c r="C41" s="104"/>
      <c r="D41" s="121" t="s">
        <v>592</v>
      </c>
      <c r="E41" s="46">
        <f>E42</f>
        <v>0</v>
      </c>
      <c r="F41" s="46">
        <f t="shared" si="4"/>
        <v>51.8</v>
      </c>
      <c r="G41" s="46">
        <f t="shared" si="4"/>
        <v>24.2</v>
      </c>
      <c r="H41" s="62">
        <f>G41/F41*100</f>
        <v>46.71814671814672</v>
      </c>
    </row>
    <row r="42" spans="1:8" ht="27" customHeight="1">
      <c r="A42" s="23"/>
      <c r="B42" s="103"/>
      <c r="C42" s="107" t="s">
        <v>3</v>
      </c>
      <c r="D42" s="106" t="s">
        <v>152</v>
      </c>
      <c r="E42" s="13">
        <v>0</v>
      </c>
      <c r="F42" s="13">
        <v>51.8</v>
      </c>
      <c r="G42" s="13">
        <v>24.2</v>
      </c>
      <c r="H42" s="62">
        <f>G42/F42*100</f>
        <v>46.71814671814672</v>
      </c>
    </row>
    <row r="43" spans="1:8" s="68" customFormat="1" ht="69">
      <c r="A43" s="76" t="s">
        <v>84</v>
      </c>
      <c r="B43" s="96"/>
      <c r="C43" s="122"/>
      <c r="D43" s="120" t="s">
        <v>37</v>
      </c>
      <c r="E43" s="111">
        <f aca="true" t="shared" si="5" ref="E43:G44">E44</f>
        <v>22436.6</v>
      </c>
      <c r="F43" s="111">
        <f t="shared" si="5"/>
        <v>22404.699999999997</v>
      </c>
      <c r="G43" s="111">
        <f t="shared" si="5"/>
        <v>21089.300000000003</v>
      </c>
      <c r="H43" s="80">
        <f t="shared" si="1"/>
        <v>94.12891045182486</v>
      </c>
    </row>
    <row r="44" spans="1:8" ht="13.5">
      <c r="A44" s="30"/>
      <c r="B44" s="96" t="s">
        <v>145</v>
      </c>
      <c r="C44" s="101"/>
      <c r="D44" s="114" t="s">
        <v>146</v>
      </c>
      <c r="E44" s="44">
        <f t="shared" si="5"/>
        <v>22436.6</v>
      </c>
      <c r="F44" s="44">
        <f t="shared" si="5"/>
        <v>22404.699999999997</v>
      </c>
      <c r="G44" s="44">
        <f t="shared" si="5"/>
        <v>21089.300000000003</v>
      </c>
      <c r="H44" s="60">
        <f t="shared" si="1"/>
        <v>94.12891045182486</v>
      </c>
    </row>
    <row r="45" spans="1:8" s="112" customFormat="1" ht="27">
      <c r="A45" s="30"/>
      <c r="B45" s="101" t="s">
        <v>147</v>
      </c>
      <c r="C45" s="109"/>
      <c r="D45" s="118" t="s">
        <v>148</v>
      </c>
      <c r="E45" s="43">
        <f>E46+E50+E52</f>
        <v>22436.6</v>
      </c>
      <c r="F45" s="43">
        <f>F46+F50+F52</f>
        <v>22404.699999999997</v>
      </c>
      <c r="G45" s="43">
        <f>G46+G50+G52</f>
        <v>21089.300000000003</v>
      </c>
      <c r="H45" s="61">
        <f t="shared" si="1"/>
        <v>94.12891045182486</v>
      </c>
    </row>
    <row r="46" spans="1:8" s="9" customFormat="1" ht="13.5" customHeight="1">
      <c r="A46" s="20"/>
      <c r="B46" s="103" t="s">
        <v>151</v>
      </c>
      <c r="C46" s="104"/>
      <c r="D46" s="115" t="s">
        <v>21</v>
      </c>
      <c r="E46" s="45">
        <f>E47+E48+E49</f>
        <v>21332.899999999998</v>
      </c>
      <c r="F46" s="45">
        <f>F47+F48+F49</f>
        <v>21332.6</v>
      </c>
      <c r="G46" s="45">
        <f>G47+G48+G49</f>
        <v>20188.7</v>
      </c>
      <c r="H46" s="62">
        <f t="shared" si="1"/>
        <v>94.63778442383958</v>
      </c>
    </row>
    <row r="47" spans="1:8" ht="81" customHeight="1">
      <c r="A47" s="23"/>
      <c r="B47" s="103"/>
      <c r="C47" s="107" t="s">
        <v>2</v>
      </c>
      <c r="D47" s="106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47" s="13">
        <f>15661.8+3422.2</f>
        <v>19084</v>
      </c>
      <c r="F47" s="62">
        <f>15612.6+3500</f>
        <v>19112.6</v>
      </c>
      <c r="G47" s="62">
        <f>15091.4+3496.6</f>
        <v>18588</v>
      </c>
      <c r="H47" s="62">
        <f t="shared" si="1"/>
        <v>97.25521383799169</v>
      </c>
    </row>
    <row r="48" spans="1:8" ht="27" customHeight="1">
      <c r="A48" s="20"/>
      <c r="B48" s="103"/>
      <c r="C48" s="107" t="s">
        <v>3</v>
      </c>
      <c r="D48" s="106" t="s">
        <v>152</v>
      </c>
      <c r="E48" s="13">
        <f>1584.6+609.5</f>
        <v>2194.1</v>
      </c>
      <c r="F48" s="13">
        <f>1558.6+606.6</f>
        <v>2165.2</v>
      </c>
      <c r="G48" s="13">
        <f>1116.9+432.1</f>
        <v>1549</v>
      </c>
      <c r="H48" s="62">
        <f t="shared" si="1"/>
        <v>71.54073526694994</v>
      </c>
    </row>
    <row r="49" spans="1:8" ht="13.5" customHeight="1">
      <c r="A49" s="20"/>
      <c r="B49" s="103"/>
      <c r="C49" s="107" t="s">
        <v>4</v>
      </c>
      <c r="D49" s="106" t="s">
        <v>5</v>
      </c>
      <c r="E49" s="13">
        <f>34+20.8</f>
        <v>54.8</v>
      </c>
      <c r="F49" s="62">
        <f>34+20.8</f>
        <v>54.8</v>
      </c>
      <c r="G49" s="62">
        <f>31+20.7</f>
        <v>51.7</v>
      </c>
      <c r="H49" s="62">
        <f t="shared" si="1"/>
        <v>94.34306569343067</v>
      </c>
    </row>
    <row r="50" spans="1:8" ht="40.5" customHeight="1">
      <c r="A50" s="20"/>
      <c r="B50" s="103" t="s">
        <v>155</v>
      </c>
      <c r="C50" s="103"/>
      <c r="D50" s="123" t="s">
        <v>30</v>
      </c>
      <c r="E50" s="45">
        <f>E51</f>
        <v>1014.5</v>
      </c>
      <c r="F50" s="45">
        <f>F51</f>
        <v>971.8</v>
      </c>
      <c r="G50" s="45">
        <f>G51</f>
        <v>804.4</v>
      </c>
      <c r="H50" s="62">
        <f t="shared" si="1"/>
        <v>82.7742333813542</v>
      </c>
    </row>
    <row r="51" spans="1:8" ht="81" customHeight="1">
      <c r="A51" s="20"/>
      <c r="B51" s="103"/>
      <c r="C51" s="107" t="s">
        <v>2</v>
      </c>
      <c r="D51" s="106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1" s="13">
        <v>1014.5</v>
      </c>
      <c r="F51" s="62">
        <v>971.8</v>
      </c>
      <c r="G51" s="62">
        <v>804.4</v>
      </c>
      <c r="H51" s="62">
        <f t="shared" si="1"/>
        <v>82.7742333813542</v>
      </c>
    </row>
    <row r="52" spans="1:8" ht="40.5" customHeight="1">
      <c r="A52" s="20"/>
      <c r="B52" s="103" t="s">
        <v>156</v>
      </c>
      <c r="C52" s="104"/>
      <c r="D52" s="115" t="s">
        <v>143</v>
      </c>
      <c r="E52" s="45">
        <f>E53+E54</f>
        <v>89.2</v>
      </c>
      <c r="F52" s="45">
        <f>F53+F54</f>
        <v>100.3</v>
      </c>
      <c r="G52" s="45">
        <f>G53+G54</f>
        <v>96.2</v>
      </c>
      <c r="H52" s="62">
        <f t="shared" si="1"/>
        <v>95.91226321036889</v>
      </c>
    </row>
    <row r="53" spans="1:8" ht="81" customHeight="1">
      <c r="A53" s="20"/>
      <c r="B53" s="103"/>
      <c r="C53" s="107" t="s">
        <v>2</v>
      </c>
      <c r="D53" s="106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3" s="13">
        <v>86.2</v>
      </c>
      <c r="F53" s="13">
        <v>97.3</v>
      </c>
      <c r="G53" s="13">
        <v>95.4</v>
      </c>
      <c r="H53" s="62">
        <f t="shared" si="1"/>
        <v>98.04727646454266</v>
      </c>
    </row>
    <row r="54" spans="1:8" ht="27" customHeight="1">
      <c r="A54" s="20"/>
      <c r="B54" s="103"/>
      <c r="C54" s="107" t="s">
        <v>3</v>
      </c>
      <c r="D54" s="106" t="s">
        <v>152</v>
      </c>
      <c r="E54" s="13">
        <v>3</v>
      </c>
      <c r="F54" s="62">
        <v>3</v>
      </c>
      <c r="G54" s="62">
        <v>0.8</v>
      </c>
      <c r="H54" s="62">
        <f t="shared" si="1"/>
        <v>26.666666666666668</v>
      </c>
    </row>
    <row r="55" spans="1:8" s="74" customFormat="1" ht="27">
      <c r="A55" s="76" t="s">
        <v>133</v>
      </c>
      <c r="B55" s="71"/>
      <c r="C55" s="77"/>
      <c r="D55" s="78" t="s">
        <v>134</v>
      </c>
      <c r="E55" s="80">
        <f>E56</f>
        <v>0</v>
      </c>
      <c r="F55" s="80">
        <f aca="true" t="shared" si="6" ref="F55:G58">F56</f>
        <v>524.4</v>
      </c>
      <c r="G55" s="80">
        <f t="shared" si="6"/>
        <v>520.2</v>
      </c>
      <c r="H55" s="80">
        <f t="shared" si="1"/>
        <v>99.19908466819223</v>
      </c>
    </row>
    <row r="56" spans="1:8" ht="13.5">
      <c r="A56" s="30"/>
      <c r="B56" s="96" t="s">
        <v>145</v>
      </c>
      <c r="C56" s="101"/>
      <c r="D56" s="114" t="s">
        <v>146</v>
      </c>
      <c r="E56" s="44">
        <f>E57</f>
        <v>0</v>
      </c>
      <c r="F56" s="44">
        <f t="shared" si="6"/>
        <v>524.4</v>
      </c>
      <c r="G56" s="44">
        <f t="shared" si="6"/>
        <v>520.2</v>
      </c>
      <c r="H56" s="60">
        <f>G56/F56*100</f>
        <v>99.19908466819223</v>
      </c>
    </row>
    <row r="57" spans="1:8" s="112" customFormat="1" ht="69">
      <c r="A57" s="30"/>
      <c r="B57" s="101" t="s">
        <v>157</v>
      </c>
      <c r="C57" s="109"/>
      <c r="D57" s="118" t="s">
        <v>158</v>
      </c>
      <c r="E57" s="43">
        <f>E58</f>
        <v>0</v>
      </c>
      <c r="F57" s="43">
        <f t="shared" si="6"/>
        <v>524.4</v>
      </c>
      <c r="G57" s="43">
        <f t="shared" si="6"/>
        <v>520.2</v>
      </c>
      <c r="H57" s="61">
        <f>G57/F57*100</f>
        <v>99.19908466819223</v>
      </c>
    </row>
    <row r="58" spans="1:8" s="9" customFormat="1" ht="40.5" customHeight="1">
      <c r="A58" s="20"/>
      <c r="B58" s="103" t="s">
        <v>593</v>
      </c>
      <c r="C58" s="104"/>
      <c r="D58" s="115" t="s">
        <v>594</v>
      </c>
      <c r="E58" s="45">
        <f>E59</f>
        <v>0</v>
      </c>
      <c r="F58" s="45">
        <f t="shared" si="6"/>
        <v>524.4</v>
      </c>
      <c r="G58" s="45">
        <f t="shared" si="6"/>
        <v>520.2</v>
      </c>
      <c r="H58" s="62">
        <f>G58/F58*100</f>
        <v>99.19908466819223</v>
      </c>
    </row>
    <row r="59" spans="1:8" ht="27" customHeight="1">
      <c r="A59" s="20"/>
      <c r="B59" s="103"/>
      <c r="C59" s="107" t="s">
        <v>3</v>
      </c>
      <c r="D59" s="106" t="s">
        <v>152</v>
      </c>
      <c r="E59" s="13">
        <v>0</v>
      </c>
      <c r="F59" s="13">
        <v>524.4</v>
      </c>
      <c r="G59" s="13">
        <v>520.2</v>
      </c>
      <c r="H59" s="62">
        <f>G59/F59*100</f>
        <v>99.19908466819223</v>
      </c>
    </row>
    <row r="60" spans="1:8" s="68" customFormat="1" ht="13.5">
      <c r="A60" s="76" t="s">
        <v>48</v>
      </c>
      <c r="B60" s="96"/>
      <c r="C60" s="124"/>
      <c r="D60" s="120" t="s">
        <v>85</v>
      </c>
      <c r="E60" s="111">
        <f>E61</f>
        <v>7000</v>
      </c>
      <c r="F60" s="111">
        <f aca="true" t="shared" si="7" ref="F60:G63">F61</f>
        <v>14591.4</v>
      </c>
      <c r="G60" s="111">
        <f t="shared" si="7"/>
        <v>0</v>
      </c>
      <c r="H60" s="80">
        <f t="shared" si="1"/>
        <v>0</v>
      </c>
    </row>
    <row r="61" spans="1:8" ht="13.5">
      <c r="A61" s="30"/>
      <c r="B61" s="96" t="s">
        <v>145</v>
      </c>
      <c r="C61" s="101"/>
      <c r="D61" s="114" t="s">
        <v>146</v>
      </c>
      <c r="E61" s="44">
        <f>E62</f>
        <v>7000</v>
      </c>
      <c r="F61" s="44">
        <f t="shared" si="7"/>
        <v>14591.4</v>
      </c>
      <c r="G61" s="44">
        <f t="shared" si="7"/>
        <v>0</v>
      </c>
      <c r="H61" s="60">
        <f t="shared" si="1"/>
        <v>0</v>
      </c>
    </row>
    <row r="62" spans="1:8" s="112" customFormat="1" ht="69">
      <c r="A62" s="30"/>
      <c r="B62" s="101" t="s">
        <v>157</v>
      </c>
      <c r="C62" s="109"/>
      <c r="D62" s="118" t="s">
        <v>158</v>
      </c>
      <c r="E62" s="111">
        <f>E63</f>
        <v>7000</v>
      </c>
      <c r="F62" s="111">
        <f t="shared" si="7"/>
        <v>14591.4</v>
      </c>
      <c r="G62" s="111">
        <f t="shared" si="7"/>
        <v>0</v>
      </c>
      <c r="H62" s="61">
        <f t="shared" si="1"/>
        <v>0</v>
      </c>
    </row>
    <row r="63" spans="1:8" ht="27" customHeight="1">
      <c r="A63" s="30"/>
      <c r="B63" s="103" t="s">
        <v>159</v>
      </c>
      <c r="C63" s="125"/>
      <c r="D63" s="126" t="s">
        <v>38</v>
      </c>
      <c r="E63" s="45">
        <f>E64</f>
        <v>7000</v>
      </c>
      <c r="F63" s="45">
        <f t="shared" si="7"/>
        <v>14591.4</v>
      </c>
      <c r="G63" s="45">
        <f t="shared" si="7"/>
        <v>0</v>
      </c>
      <c r="H63" s="62">
        <f>G63/F63*100</f>
        <v>0</v>
      </c>
    </row>
    <row r="64" spans="1:8" ht="13.5">
      <c r="A64" s="30"/>
      <c r="B64" s="103"/>
      <c r="C64" s="107" t="s">
        <v>4</v>
      </c>
      <c r="D64" s="106" t="s">
        <v>5</v>
      </c>
      <c r="E64" s="16">
        <v>7000</v>
      </c>
      <c r="F64" s="62">
        <v>14591.4</v>
      </c>
      <c r="G64" s="62">
        <v>0</v>
      </c>
      <c r="H64" s="62">
        <f>G64/F64*100</f>
        <v>0</v>
      </c>
    </row>
    <row r="65" spans="1:8" s="68" customFormat="1" ht="13.5" customHeight="1">
      <c r="A65" s="76" t="s">
        <v>53</v>
      </c>
      <c r="B65" s="136"/>
      <c r="C65" s="137"/>
      <c r="D65" s="138" t="s">
        <v>86</v>
      </c>
      <c r="E65" s="12">
        <f>E66</f>
        <v>143184.8</v>
      </c>
      <c r="F65" s="12">
        <f>F66</f>
        <v>156898.5</v>
      </c>
      <c r="G65" s="12">
        <f>G66</f>
        <v>127827.9</v>
      </c>
      <c r="H65" s="80">
        <f aca="true" t="shared" si="8" ref="H65:H109">G65/F65*100</f>
        <v>81.47171579078194</v>
      </c>
    </row>
    <row r="66" spans="1:8" ht="13.5">
      <c r="A66" s="30"/>
      <c r="B66" s="136" t="s">
        <v>145</v>
      </c>
      <c r="C66" s="139"/>
      <c r="D66" s="140" t="s">
        <v>146</v>
      </c>
      <c r="E66" s="44">
        <f>E67+E77+E105</f>
        <v>143184.8</v>
      </c>
      <c r="F66" s="44">
        <f>F67+F77+F105</f>
        <v>156898.5</v>
      </c>
      <c r="G66" s="44">
        <f>G67+G77+G105</f>
        <v>127827.9</v>
      </c>
      <c r="H66" s="60">
        <f t="shared" si="8"/>
        <v>81.47171579078194</v>
      </c>
    </row>
    <row r="67" spans="1:8" s="112" customFormat="1" ht="27">
      <c r="A67" s="30"/>
      <c r="B67" s="157" t="s">
        <v>147</v>
      </c>
      <c r="C67" s="158"/>
      <c r="D67" s="159" t="s">
        <v>148</v>
      </c>
      <c r="E67" s="79">
        <f>E68+E75+E72</f>
        <v>19009.6</v>
      </c>
      <c r="F67" s="79">
        <f>F68+F75+F72</f>
        <v>19394.5</v>
      </c>
      <c r="G67" s="79">
        <f>G68+G75+G72</f>
        <v>18025.3</v>
      </c>
      <c r="H67" s="61">
        <f t="shared" si="8"/>
        <v>92.94026657041945</v>
      </c>
    </row>
    <row r="68" spans="1:8" ht="13.5">
      <c r="A68" s="30"/>
      <c r="B68" s="141" t="s">
        <v>151</v>
      </c>
      <c r="C68" s="142"/>
      <c r="D68" s="131" t="s">
        <v>21</v>
      </c>
      <c r="E68" s="42">
        <f>E69+E70+E71</f>
        <v>15251.599999999999</v>
      </c>
      <c r="F68" s="42">
        <f>F69+F70+F71</f>
        <v>15636.699999999999</v>
      </c>
      <c r="G68" s="42">
        <f>G69+G70+G71</f>
        <v>14900.5</v>
      </c>
      <c r="H68" s="62">
        <f t="shared" si="8"/>
        <v>95.29184546611498</v>
      </c>
    </row>
    <row r="69" spans="1:8" ht="77.25" customHeight="1">
      <c r="A69" s="30"/>
      <c r="B69" s="141"/>
      <c r="C69" s="130" t="s">
        <v>2</v>
      </c>
      <c r="D69" s="143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69" s="42">
        <f>13229.4</f>
        <v>13229.4</v>
      </c>
      <c r="F69" s="62">
        <v>13610.4</v>
      </c>
      <c r="G69" s="62">
        <v>13330.2</v>
      </c>
      <c r="H69" s="62">
        <f t="shared" si="8"/>
        <v>97.94128019749604</v>
      </c>
    </row>
    <row r="70" spans="1:8" ht="30" customHeight="1">
      <c r="A70" s="30"/>
      <c r="B70" s="141"/>
      <c r="C70" s="130" t="s">
        <v>3</v>
      </c>
      <c r="D70" s="131" t="s">
        <v>152</v>
      </c>
      <c r="E70" s="42">
        <f>2021.4</f>
        <v>2021.4</v>
      </c>
      <c r="F70" s="13">
        <v>2025.4</v>
      </c>
      <c r="G70" s="13">
        <v>1570.3</v>
      </c>
      <c r="H70" s="62">
        <f t="shared" si="8"/>
        <v>77.53036437246963</v>
      </c>
    </row>
    <row r="71" spans="1:8" ht="13.5">
      <c r="A71" s="30"/>
      <c r="B71" s="141"/>
      <c r="C71" s="130" t="s">
        <v>4</v>
      </c>
      <c r="D71" s="131" t="s">
        <v>5</v>
      </c>
      <c r="E71" s="42">
        <f>0.8</f>
        <v>0.8</v>
      </c>
      <c r="F71" s="62">
        <v>0.9</v>
      </c>
      <c r="G71" s="62">
        <v>0</v>
      </c>
      <c r="H71" s="62">
        <f t="shared" si="8"/>
        <v>0</v>
      </c>
    </row>
    <row r="72" spans="1:8" ht="27" customHeight="1">
      <c r="A72" s="30"/>
      <c r="B72" s="144" t="s">
        <v>539</v>
      </c>
      <c r="C72" s="145"/>
      <c r="D72" s="146" t="s">
        <v>32</v>
      </c>
      <c r="E72" s="46">
        <f>E73+E74</f>
        <v>3750.8</v>
      </c>
      <c r="F72" s="46">
        <f>F73+F74</f>
        <v>3750.8</v>
      </c>
      <c r="G72" s="46">
        <f>G73+G74</f>
        <v>3117.7999999999997</v>
      </c>
      <c r="H72" s="62">
        <f t="shared" si="8"/>
        <v>83.12360029860295</v>
      </c>
    </row>
    <row r="73" spans="1:8" ht="81" customHeight="1">
      <c r="A73" s="30"/>
      <c r="B73" s="144"/>
      <c r="C73" s="147" t="s">
        <v>2</v>
      </c>
      <c r="D73" s="143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73" s="46">
        <v>3063</v>
      </c>
      <c r="F73" s="16">
        <v>3063.6</v>
      </c>
      <c r="G73" s="16">
        <v>2602.7</v>
      </c>
      <c r="H73" s="62">
        <f t="shared" si="8"/>
        <v>84.95560778169474</v>
      </c>
    </row>
    <row r="74" spans="1:8" ht="27" customHeight="1">
      <c r="A74" s="30"/>
      <c r="B74" s="144"/>
      <c r="C74" s="147" t="s">
        <v>3</v>
      </c>
      <c r="D74" s="143" t="s">
        <v>152</v>
      </c>
      <c r="E74" s="46">
        <v>687.8</v>
      </c>
      <c r="F74" s="13">
        <v>687.2</v>
      </c>
      <c r="G74" s="13">
        <v>515.1</v>
      </c>
      <c r="H74" s="62">
        <f t="shared" si="8"/>
        <v>74.95634458672875</v>
      </c>
    </row>
    <row r="75" spans="1:8" ht="94.5" customHeight="1">
      <c r="A75" s="30"/>
      <c r="B75" s="141" t="s">
        <v>160</v>
      </c>
      <c r="C75" s="141"/>
      <c r="D75" s="148" t="s">
        <v>161</v>
      </c>
      <c r="E75" s="42">
        <f>E76</f>
        <v>7.2</v>
      </c>
      <c r="F75" s="42">
        <f>F76</f>
        <v>7</v>
      </c>
      <c r="G75" s="42">
        <f>G76</f>
        <v>7</v>
      </c>
      <c r="H75" s="62">
        <f t="shared" si="8"/>
        <v>100</v>
      </c>
    </row>
    <row r="76" spans="1:8" ht="81" customHeight="1">
      <c r="A76" s="30"/>
      <c r="B76" s="141"/>
      <c r="C76" s="130" t="s">
        <v>2</v>
      </c>
      <c r="D76" s="143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76" s="42">
        <v>7.2</v>
      </c>
      <c r="F76" s="13">
        <v>7</v>
      </c>
      <c r="G76" s="13">
        <v>7</v>
      </c>
      <c r="H76" s="62">
        <f t="shared" si="8"/>
        <v>100</v>
      </c>
    </row>
    <row r="77" spans="1:8" s="112" customFormat="1" ht="69">
      <c r="A77" s="30"/>
      <c r="B77" s="139" t="s">
        <v>157</v>
      </c>
      <c r="C77" s="160"/>
      <c r="D77" s="161" t="s">
        <v>158</v>
      </c>
      <c r="E77" s="111">
        <f>E78+E81+E83+E85+E87+E89+E91+E93+E95+E97+E101+E99+E103</f>
        <v>22276</v>
      </c>
      <c r="F77" s="111">
        <f>F78+F81+F83+F85+F87+F89+F91+F93+F95+F97+F101+F99+F103</f>
        <v>31343.600000000002</v>
      </c>
      <c r="G77" s="111">
        <f>G78+G81+G83+G85+G87+G89+G91+G93+G95+G97+G101+G99+G103</f>
        <v>22847.100000000002</v>
      </c>
      <c r="H77" s="61">
        <f t="shared" si="8"/>
        <v>72.89239270536888</v>
      </c>
    </row>
    <row r="78" spans="1:8" ht="40.5" customHeight="1">
      <c r="A78" s="30"/>
      <c r="B78" s="141" t="s">
        <v>162</v>
      </c>
      <c r="C78" s="150"/>
      <c r="D78" s="148" t="s">
        <v>123</v>
      </c>
      <c r="E78" s="42">
        <f>E79+E80</f>
        <v>2080.8</v>
      </c>
      <c r="F78" s="42">
        <f>F79+F80</f>
        <v>2071.2</v>
      </c>
      <c r="G78" s="42">
        <f>G79+G80</f>
        <v>910.6999999999999</v>
      </c>
      <c r="H78" s="62">
        <f t="shared" si="8"/>
        <v>43.96967941290074</v>
      </c>
    </row>
    <row r="79" spans="1:8" ht="27" customHeight="1">
      <c r="A79" s="30"/>
      <c r="B79" s="141"/>
      <c r="C79" s="130" t="s">
        <v>3</v>
      </c>
      <c r="D79" s="131" t="s">
        <v>152</v>
      </c>
      <c r="E79" s="42">
        <v>2080.8</v>
      </c>
      <c r="F79" s="62">
        <v>2070.7</v>
      </c>
      <c r="G79" s="62">
        <v>910.3</v>
      </c>
      <c r="H79" s="62">
        <f t="shared" si="8"/>
        <v>43.96097937895398</v>
      </c>
    </row>
    <row r="80" spans="1:8" ht="13.5" customHeight="1">
      <c r="A80" s="30"/>
      <c r="B80" s="141"/>
      <c r="C80" s="130" t="s">
        <v>4</v>
      </c>
      <c r="D80" s="131" t="s">
        <v>5</v>
      </c>
      <c r="E80" s="42">
        <v>0</v>
      </c>
      <c r="F80" s="62">
        <v>0.5</v>
      </c>
      <c r="G80" s="62">
        <v>0.4</v>
      </c>
      <c r="H80" s="62">
        <f t="shared" si="8"/>
        <v>80</v>
      </c>
    </row>
    <row r="81" spans="1:8" ht="39">
      <c r="A81" s="23"/>
      <c r="B81" s="127" t="s">
        <v>163</v>
      </c>
      <c r="C81" s="128"/>
      <c r="D81" s="129" t="s">
        <v>164</v>
      </c>
      <c r="E81" s="42">
        <f>E82</f>
        <v>200</v>
      </c>
      <c r="F81" s="42">
        <f>F82</f>
        <v>200</v>
      </c>
      <c r="G81" s="42">
        <f>G82</f>
        <v>0</v>
      </c>
      <c r="H81" s="62">
        <f t="shared" si="8"/>
        <v>0</v>
      </c>
    </row>
    <row r="82" spans="1:8" ht="30" customHeight="1">
      <c r="A82" s="23"/>
      <c r="B82" s="127"/>
      <c r="C82" s="130" t="s">
        <v>3</v>
      </c>
      <c r="D82" s="131" t="s">
        <v>152</v>
      </c>
      <c r="E82" s="42">
        <v>200</v>
      </c>
      <c r="F82" s="16">
        <v>200</v>
      </c>
      <c r="G82" s="16">
        <v>0</v>
      </c>
      <c r="H82" s="62">
        <f t="shared" si="8"/>
        <v>0</v>
      </c>
    </row>
    <row r="83" spans="1:8" ht="52.5">
      <c r="A83" s="23"/>
      <c r="B83" s="127" t="s">
        <v>165</v>
      </c>
      <c r="C83" s="128"/>
      <c r="D83" s="129" t="s">
        <v>72</v>
      </c>
      <c r="E83" s="67">
        <f>E84</f>
        <v>9915.8</v>
      </c>
      <c r="F83" s="67">
        <f>F84</f>
        <v>5234.7</v>
      </c>
      <c r="G83" s="67">
        <f>G84</f>
        <v>2700.3</v>
      </c>
      <c r="H83" s="62">
        <f t="shared" si="8"/>
        <v>51.584618029686524</v>
      </c>
    </row>
    <row r="84" spans="1:8" ht="30" customHeight="1">
      <c r="A84" s="23"/>
      <c r="B84" s="127"/>
      <c r="C84" s="130" t="s">
        <v>3</v>
      </c>
      <c r="D84" s="131" t="s">
        <v>152</v>
      </c>
      <c r="E84" s="42">
        <v>9915.8</v>
      </c>
      <c r="F84" s="62">
        <v>5234.7</v>
      </c>
      <c r="G84" s="62">
        <v>2700.3</v>
      </c>
      <c r="H84" s="62">
        <f t="shared" si="8"/>
        <v>51.584618029686524</v>
      </c>
    </row>
    <row r="85" spans="1:8" s="68" customFormat="1" ht="67.5" customHeight="1">
      <c r="A85" s="66"/>
      <c r="B85" s="141" t="s">
        <v>166</v>
      </c>
      <c r="C85" s="132"/>
      <c r="D85" s="133" t="s">
        <v>167</v>
      </c>
      <c r="E85" s="45">
        <f>E86</f>
        <v>1491.7</v>
      </c>
      <c r="F85" s="45">
        <f>F86</f>
        <v>1616.4</v>
      </c>
      <c r="G85" s="45">
        <f>G86</f>
        <v>1594.6</v>
      </c>
      <c r="H85" s="69">
        <f t="shared" si="8"/>
        <v>98.65132392972036</v>
      </c>
    </row>
    <row r="86" spans="1:8" s="68" customFormat="1" ht="40.5" customHeight="1">
      <c r="A86" s="66"/>
      <c r="B86" s="141"/>
      <c r="C86" s="151" t="s">
        <v>8</v>
      </c>
      <c r="D86" s="152" t="s">
        <v>9</v>
      </c>
      <c r="E86" s="45">
        <v>1491.7</v>
      </c>
      <c r="F86" s="69">
        <v>1616.4</v>
      </c>
      <c r="G86" s="69">
        <v>1594.6</v>
      </c>
      <c r="H86" s="69">
        <f t="shared" si="8"/>
        <v>98.65132392972036</v>
      </c>
    </row>
    <row r="87" spans="1:8" s="68" customFormat="1" ht="27" customHeight="1">
      <c r="A87" s="85"/>
      <c r="B87" s="144" t="s">
        <v>168</v>
      </c>
      <c r="C87" s="144"/>
      <c r="D87" s="153" t="s">
        <v>169</v>
      </c>
      <c r="E87" s="45">
        <f>E88</f>
        <v>118</v>
      </c>
      <c r="F87" s="45">
        <f>F88</f>
        <v>118</v>
      </c>
      <c r="G87" s="45">
        <f>G88</f>
        <v>57.6</v>
      </c>
      <c r="H87" s="69">
        <f>G87/F87*100</f>
        <v>48.8135593220339</v>
      </c>
    </row>
    <row r="88" spans="1:8" ht="27" customHeight="1">
      <c r="A88" s="23"/>
      <c r="B88" s="136"/>
      <c r="C88" s="147" t="s">
        <v>3</v>
      </c>
      <c r="D88" s="143" t="s">
        <v>152</v>
      </c>
      <c r="E88" s="13">
        <v>118</v>
      </c>
      <c r="F88" s="16">
        <v>118</v>
      </c>
      <c r="G88" s="16">
        <v>57.6</v>
      </c>
      <c r="H88" s="62">
        <f aca="true" t="shared" si="9" ref="H88:H93">G88/F88*100</f>
        <v>48.8135593220339</v>
      </c>
    </row>
    <row r="89" spans="1:8" ht="40.5" customHeight="1">
      <c r="A89" s="23"/>
      <c r="B89" s="127" t="s">
        <v>170</v>
      </c>
      <c r="C89" s="127"/>
      <c r="D89" s="134" t="s">
        <v>39</v>
      </c>
      <c r="E89" s="67">
        <f>E90</f>
        <v>3808.4</v>
      </c>
      <c r="F89" s="67">
        <f>F90</f>
        <v>3578.4</v>
      </c>
      <c r="G89" s="67">
        <f>G90</f>
        <v>2315</v>
      </c>
      <c r="H89" s="62">
        <f t="shared" si="9"/>
        <v>64.69371786273194</v>
      </c>
    </row>
    <row r="90" spans="1:8" s="68" customFormat="1" ht="27" customHeight="1">
      <c r="A90" s="66"/>
      <c r="B90" s="127"/>
      <c r="C90" s="130" t="s">
        <v>3</v>
      </c>
      <c r="D90" s="131" t="s">
        <v>152</v>
      </c>
      <c r="E90" s="67">
        <f>495+3280+33.4</f>
        <v>3808.4</v>
      </c>
      <c r="F90" s="69">
        <f>495+3039+44.4</f>
        <v>3578.4</v>
      </c>
      <c r="G90" s="69">
        <f>289.9+1984.4+40.7</f>
        <v>2315</v>
      </c>
      <c r="H90" s="69">
        <f t="shared" si="9"/>
        <v>64.69371786273194</v>
      </c>
    </row>
    <row r="91" spans="1:8" s="68" customFormat="1" ht="27" customHeight="1">
      <c r="A91" s="66"/>
      <c r="B91" s="144" t="s">
        <v>171</v>
      </c>
      <c r="C91" s="147"/>
      <c r="D91" s="154" t="s">
        <v>172</v>
      </c>
      <c r="E91" s="13">
        <f>E92</f>
        <v>400</v>
      </c>
      <c r="F91" s="13">
        <f>F92</f>
        <v>415</v>
      </c>
      <c r="G91" s="13">
        <f>G92</f>
        <v>260</v>
      </c>
      <c r="H91" s="69">
        <f t="shared" si="9"/>
        <v>62.65060240963856</v>
      </c>
    </row>
    <row r="92" spans="1:8" s="68" customFormat="1" ht="27" customHeight="1">
      <c r="A92" s="66"/>
      <c r="B92" s="144"/>
      <c r="C92" s="147" t="s">
        <v>3</v>
      </c>
      <c r="D92" s="143" t="s">
        <v>152</v>
      </c>
      <c r="E92" s="13">
        <v>400</v>
      </c>
      <c r="F92" s="42">
        <v>415</v>
      </c>
      <c r="G92" s="42">
        <v>260</v>
      </c>
      <c r="H92" s="69">
        <f t="shared" si="9"/>
        <v>62.65060240963856</v>
      </c>
    </row>
    <row r="93" spans="1:8" s="68" customFormat="1" ht="14.25" customHeight="1">
      <c r="A93" s="66"/>
      <c r="B93" s="144" t="s">
        <v>173</v>
      </c>
      <c r="C93" s="144"/>
      <c r="D93" s="153" t="s">
        <v>174</v>
      </c>
      <c r="E93" s="45">
        <f>E94</f>
        <v>125</v>
      </c>
      <c r="F93" s="45">
        <f>F94</f>
        <v>148.2</v>
      </c>
      <c r="G93" s="45">
        <f>G94</f>
        <v>148.2</v>
      </c>
      <c r="H93" s="69">
        <f t="shared" si="9"/>
        <v>100</v>
      </c>
    </row>
    <row r="94" spans="1:8" ht="27" customHeight="1">
      <c r="A94" s="23"/>
      <c r="B94" s="136"/>
      <c r="C94" s="147" t="s">
        <v>3</v>
      </c>
      <c r="D94" s="143" t="s">
        <v>152</v>
      </c>
      <c r="E94" s="13">
        <v>125</v>
      </c>
      <c r="F94" s="16">
        <v>148.2</v>
      </c>
      <c r="G94" s="16">
        <v>148.2</v>
      </c>
      <c r="H94" s="62">
        <f t="shared" si="8"/>
        <v>100</v>
      </c>
    </row>
    <row r="95" spans="1:8" ht="67.5" customHeight="1">
      <c r="A95" s="23"/>
      <c r="B95" s="127" t="s">
        <v>175</v>
      </c>
      <c r="C95" s="135"/>
      <c r="D95" s="129" t="s">
        <v>176</v>
      </c>
      <c r="E95" s="67">
        <f>E96</f>
        <v>1161.3000000000002</v>
      </c>
      <c r="F95" s="67">
        <f>F96</f>
        <v>14401.6</v>
      </c>
      <c r="G95" s="67">
        <f>G96</f>
        <v>13731.800000000001</v>
      </c>
      <c r="H95" s="62">
        <f t="shared" si="8"/>
        <v>95.34912787468059</v>
      </c>
    </row>
    <row r="96" spans="1:8" ht="13.5" customHeight="1">
      <c r="A96" s="23"/>
      <c r="B96" s="135"/>
      <c r="C96" s="127" t="s">
        <v>4</v>
      </c>
      <c r="D96" s="129" t="s">
        <v>5</v>
      </c>
      <c r="E96" s="67">
        <f>600.6+560.7</f>
        <v>1161.3000000000002</v>
      </c>
      <c r="F96" s="62">
        <f>36.4+11748.6+1410.4+1164.2+2+40</f>
        <v>14401.6</v>
      </c>
      <c r="G96" s="62">
        <f>36.4+11283.7+1410+959.7+2+40</f>
        <v>13731.800000000001</v>
      </c>
      <c r="H96" s="62">
        <f t="shared" si="8"/>
        <v>95.34912787468059</v>
      </c>
    </row>
    <row r="97" spans="1:8" ht="67.5" customHeight="1">
      <c r="A97" s="23"/>
      <c r="B97" s="151" t="s">
        <v>177</v>
      </c>
      <c r="C97" s="151"/>
      <c r="D97" s="154" t="s">
        <v>178</v>
      </c>
      <c r="E97" s="46">
        <f>E98</f>
        <v>2975</v>
      </c>
      <c r="F97" s="46">
        <f>F98</f>
        <v>3475</v>
      </c>
      <c r="G97" s="46">
        <f>G98</f>
        <v>1075</v>
      </c>
      <c r="H97" s="62">
        <f t="shared" si="8"/>
        <v>30.935251798561154</v>
      </c>
    </row>
    <row r="98" spans="1:8" ht="27" customHeight="1">
      <c r="A98" s="23"/>
      <c r="B98" s="151"/>
      <c r="C98" s="147" t="s">
        <v>3</v>
      </c>
      <c r="D98" s="143" t="s">
        <v>152</v>
      </c>
      <c r="E98" s="46">
        <v>2975</v>
      </c>
      <c r="F98" s="62">
        <v>3475</v>
      </c>
      <c r="G98" s="62">
        <v>1075</v>
      </c>
      <c r="H98" s="62">
        <f t="shared" si="8"/>
        <v>30.935251798561154</v>
      </c>
    </row>
    <row r="99" spans="1:8" ht="27" customHeight="1">
      <c r="A99" s="23"/>
      <c r="B99" s="151" t="s">
        <v>595</v>
      </c>
      <c r="C99" s="151"/>
      <c r="D99" s="154" t="s">
        <v>596</v>
      </c>
      <c r="E99" s="46">
        <f>E100</f>
        <v>0</v>
      </c>
      <c r="F99" s="46">
        <f>F100</f>
        <v>7</v>
      </c>
      <c r="G99" s="46">
        <f>G100</f>
        <v>0</v>
      </c>
      <c r="H99" s="62">
        <f>G99/F99*100</f>
        <v>0</v>
      </c>
    </row>
    <row r="100" spans="1:8" ht="27" customHeight="1">
      <c r="A100" s="23"/>
      <c r="B100" s="151"/>
      <c r="C100" s="147" t="s">
        <v>3</v>
      </c>
      <c r="D100" s="143" t="s">
        <v>152</v>
      </c>
      <c r="E100" s="46">
        <v>0</v>
      </c>
      <c r="F100" s="62">
        <v>7</v>
      </c>
      <c r="G100" s="62">
        <v>0</v>
      </c>
      <c r="H100" s="62">
        <f>G100/F100*100</f>
        <v>0</v>
      </c>
    </row>
    <row r="101" spans="1:8" ht="27" customHeight="1">
      <c r="A101" s="23"/>
      <c r="B101" s="151" t="s">
        <v>554</v>
      </c>
      <c r="C101" s="147"/>
      <c r="D101" s="143" t="s">
        <v>555</v>
      </c>
      <c r="E101" s="13">
        <f>E102</f>
        <v>0</v>
      </c>
      <c r="F101" s="13">
        <f>F102</f>
        <v>53.9</v>
      </c>
      <c r="G101" s="13">
        <f>G102</f>
        <v>53.9</v>
      </c>
      <c r="H101" s="62">
        <f t="shared" si="8"/>
        <v>100</v>
      </c>
    </row>
    <row r="102" spans="1:8" s="9" customFormat="1" ht="13.5" customHeight="1">
      <c r="A102" s="20"/>
      <c r="B102" s="151"/>
      <c r="C102" s="127" t="s">
        <v>4</v>
      </c>
      <c r="D102" s="129" t="s">
        <v>5</v>
      </c>
      <c r="E102" s="13">
        <v>0</v>
      </c>
      <c r="F102" s="16">
        <v>53.9</v>
      </c>
      <c r="G102" s="16">
        <v>53.9</v>
      </c>
      <c r="H102" s="62">
        <f t="shared" si="8"/>
        <v>100</v>
      </c>
    </row>
    <row r="103" spans="1:8" ht="27" customHeight="1">
      <c r="A103" s="23"/>
      <c r="B103" s="151" t="s">
        <v>597</v>
      </c>
      <c r="C103" s="151"/>
      <c r="D103" s="154" t="s">
        <v>598</v>
      </c>
      <c r="E103" s="46">
        <f>E104</f>
        <v>0</v>
      </c>
      <c r="F103" s="46">
        <f>F104</f>
        <v>24.2</v>
      </c>
      <c r="G103" s="46">
        <f>G104</f>
        <v>0</v>
      </c>
      <c r="H103" s="62">
        <f t="shared" si="8"/>
        <v>0</v>
      </c>
    </row>
    <row r="104" spans="1:8" ht="27" customHeight="1">
      <c r="A104" s="23"/>
      <c r="B104" s="151"/>
      <c r="C104" s="147" t="s">
        <v>3</v>
      </c>
      <c r="D104" s="143" t="s">
        <v>152</v>
      </c>
      <c r="E104" s="46">
        <v>0</v>
      </c>
      <c r="F104" s="62">
        <v>24.2</v>
      </c>
      <c r="G104" s="62">
        <v>0</v>
      </c>
      <c r="H104" s="62">
        <f t="shared" si="8"/>
        <v>0</v>
      </c>
    </row>
    <row r="105" spans="1:8" s="112" customFormat="1" ht="27" customHeight="1">
      <c r="A105" s="30"/>
      <c r="B105" s="163" t="s">
        <v>181</v>
      </c>
      <c r="C105" s="164"/>
      <c r="D105" s="165" t="s">
        <v>106</v>
      </c>
      <c r="E105" s="111">
        <f>E106</f>
        <v>101899.2</v>
      </c>
      <c r="F105" s="111">
        <f>F106</f>
        <v>106160.4</v>
      </c>
      <c r="G105" s="111">
        <f>G106</f>
        <v>86955.5</v>
      </c>
      <c r="H105" s="61">
        <f t="shared" si="8"/>
        <v>81.90954442522825</v>
      </c>
    </row>
    <row r="106" spans="1:8" ht="27" customHeight="1">
      <c r="A106" s="23"/>
      <c r="B106" s="151" t="s">
        <v>182</v>
      </c>
      <c r="C106" s="155"/>
      <c r="D106" s="156" t="s">
        <v>183</v>
      </c>
      <c r="E106" s="46">
        <f>E107+E108+E109</f>
        <v>101899.2</v>
      </c>
      <c r="F106" s="46">
        <f>F107+F108+F109</f>
        <v>106160.4</v>
      </c>
      <c r="G106" s="46">
        <f>G107+G108+G109</f>
        <v>86955.5</v>
      </c>
      <c r="H106" s="62">
        <f t="shared" si="8"/>
        <v>81.90954442522825</v>
      </c>
    </row>
    <row r="107" spans="1:8" ht="81" customHeight="1">
      <c r="A107" s="23"/>
      <c r="B107" s="151"/>
      <c r="C107" s="155" t="s">
        <v>2</v>
      </c>
      <c r="D107" s="143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07" s="46">
        <f>29610.5+25507.4+10700.6</f>
        <v>65818.5</v>
      </c>
      <c r="F107" s="62">
        <f>29972.2+25149.8+10466.2</f>
        <v>65588.2</v>
      </c>
      <c r="G107" s="62">
        <f>27979.2+23851.1+9932.5</f>
        <v>61762.8</v>
      </c>
      <c r="H107" s="62">
        <f t="shared" si="8"/>
        <v>94.16754843096777</v>
      </c>
    </row>
    <row r="108" spans="1:8" ht="27" customHeight="1">
      <c r="A108" s="23"/>
      <c r="B108" s="151"/>
      <c r="C108" s="155" t="s">
        <v>3</v>
      </c>
      <c r="D108" s="156" t="s">
        <v>152</v>
      </c>
      <c r="E108" s="46">
        <f>30049.2+1273.8+3506.9</f>
        <v>34829.9</v>
      </c>
      <c r="F108" s="45">
        <f>1762.7+34163+3333.7</f>
        <v>39259.399999999994</v>
      </c>
      <c r="G108" s="45">
        <f>857.8+20227+2833.5</f>
        <v>23918.3</v>
      </c>
      <c r="H108" s="62">
        <f t="shared" si="8"/>
        <v>60.923753292205184</v>
      </c>
    </row>
    <row r="109" spans="1:8" ht="13.5" customHeight="1">
      <c r="A109" s="23"/>
      <c r="B109" s="151"/>
      <c r="C109" s="130" t="s">
        <v>4</v>
      </c>
      <c r="D109" s="129" t="s">
        <v>5</v>
      </c>
      <c r="E109" s="46">
        <f>670.2+3+577.6</f>
        <v>1250.8000000000002</v>
      </c>
      <c r="F109" s="13">
        <f>541.4+670.2+101.2</f>
        <v>1312.8</v>
      </c>
      <c r="G109" s="13">
        <f>539.4+641+94</f>
        <v>1274.4</v>
      </c>
      <c r="H109" s="62">
        <f t="shared" si="8"/>
        <v>97.07495429616088</v>
      </c>
    </row>
    <row r="110" spans="1:8" ht="27" customHeight="1">
      <c r="A110" s="23" t="s">
        <v>87</v>
      </c>
      <c r="B110" s="10"/>
      <c r="C110" s="22"/>
      <c r="D110" s="48" t="s">
        <v>88</v>
      </c>
      <c r="E110" s="11">
        <f>E115+E122+E111</f>
        <v>16252.3</v>
      </c>
      <c r="F110" s="11">
        <f>F115+F122+F111</f>
        <v>22121.199999999997</v>
      </c>
      <c r="G110" s="11">
        <f>G115+G122+G111</f>
        <v>20182.100000000002</v>
      </c>
      <c r="H110" s="60">
        <f aca="true" t="shared" si="10" ref="H110:H148">G110/F110*100</f>
        <v>91.23420067627437</v>
      </c>
    </row>
    <row r="111" spans="1:8" s="68" customFormat="1" ht="13.5">
      <c r="A111" s="76" t="s">
        <v>129</v>
      </c>
      <c r="B111" s="71"/>
      <c r="C111" s="88"/>
      <c r="D111" s="89" t="s">
        <v>130</v>
      </c>
      <c r="E111" s="79">
        <f aca="true" t="shared" si="11" ref="E111:G113">E112</f>
        <v>0</v>
      </c>
      <c r="F111" s="79">
        <f t="shared" si="11"/>
        <v>34</v>
      </c>
      <c r="G111" s="79">
        <f t="shared" si="11"/>
        <v>34</v>
      </c>
      <c r="H111" s="61">
        <f t="shared" si="10"/>
        <v>100</v>
      </c>
    </row>
    <row r="112" spans="1:8" s="112" customFormat="1" ht="69">
      <c r="A112" s="30"/>
      <c r="B112" s="139" t="s">
        <v>157</v>
      </c>
      <c r="C112" s="160"/>
      <c r="D112" s="161" t="s">
        <v>158</v>
      </c>
      <c r="E112" s="111">
        <f t="shared" si="11"/>
        <v>0</v>
      </c>
      <c r="F112" s="111">
        <f t="shared" si="11"/>
        <v>34</v>
      </c>
      <c r="G112" s="111">
        <f t="shared" si="11"/>
        <v>34</v>
      </c>
      <c r="H112" s="61">
        <f t="shared" si="10"/>
        <v>100</v>
      </c>
    </row>
    <row r="113" spans="1:8" ht="27" customHeight="1">
      <c r="A113" s="30"/>
      <c r="B113" s="141" t="s">
        <v>556</v>
      </c>
      <c r="C113" s="150"/>
      <c r="D113" s="148" t="s">
        <v>557</v>
      </c>
      <c r="E113" s="42">
        <f t="shared" si="11"/>
        <v>0</v>
      </c>
      <c r="F113" s="42">
        <f t="shared" si="11"/>
        <v>34</v>
      </c>
      <c r="G113" s="42">
        <f t="shared" si="11"/>
        <v>34</v>
      </c>
      <c r="H113" s="62">
        <f t="shared" si="10"/>
        <v>100</v>
      </c>
    </row>
    <row r="114" spans="1:8" ht="27" customHeight="1">
      <c r="A114" s="30"/>
      <c r="B114" s="141"/>
      <c r="C114" s="130" t="s">
        <v>3</v>
      </c>
      <c r="D114" s="131" t="s">
        <v>152</v>
      </c>
      <c r="E114" s="42">
        <v>0</v>
      </c>
      <c r="F114" s="62">
        <v>34</v>
      </c>
      <c r="G114" s="62">
        <v>34</v>
      </c>
      <c r="H114" s="62">
        <f t="shared" si="10"/>
        <v>100</v>
      </c>
    </row>
    <row r="115" spans="1:8" s="68" customFormat="1" ht="54" customHeight="1">
      <c r="A115" s="82" t="s">
        <v>89</v>
      </c>
      <c r="B115" s="163"/>
      <c r="C115" s="163"/>
      <c r="D115" s="167" t="s">
        <v>54</v>
      </c>
      <c r="E115" s="86">
        <f>E116</f>
        <v>16099.3</v>
      </c>
      <c r="F115" s="86">
        <f aca="true" t="shared" si="12" ref="F115:G117">F116</f>
        <v>21934.199999999997</v>
      </c>
      <c r="G115" s="86">
        <f t="shared" si="12"/>
        <v>20148.100000000002</v>
      </c>
      <c r="H115" s="80">
        <f t="shared" si="10"/>
        <v>91.85700868962627</v>
      </c>
    </row>
    <row r="116" spans="1:8" s="9" customFormat="1" ht="13.5" customHeight="1">
      <c r="A116" s="26"/>
      <c r="B116" s="135" t="s">
        <v>145</v>
      </c>
      <c r="C116" s="168"/>
      <c r="D116" s="169" t="s">
        <v>146</v>
      </c>
      <c r="E116" s="166">
        <f>E117</f>
        <v>16099.3</v>
      </c>
      <c r="F116" s="166">
        <f t="shared" si="12"/>
        <v>21934.199999999997</v>
      </c>
      <c r="G116" s="166">
        <f t="shared" si="12"/>
        <v>20148.100000000002</v>
      </c>
      <c r="H116" s="60">
        <f t="shared" si="10"/>
        <v>91.85700868962627</v>
      </c>
    </row>
    <row r="117" spans="1:8" s="112" customFormat="1" ht="27">
      <c r="A117" s="25"/>
      <c r="B117" s="157" t="s">
        <v>181</v>
      </c>
      <c r="C117" s="171"/>
      <c r="D117" s="172" t="s">
        <v>106</v>
      </c>
      <c r="E117" s="86">
        <f>E118</f>
        <v>16099.3</v>
      </c>
      <c r="F117" s="86">
        <f t="shared" si="12"/>
        <v>21934.199999999997</v>
      </c>
      <c r="G117" s="86">
        <f t="shared" si="12"/>
        <v>20148.100000000002</v>
      </c>
      <c r="H117" s="61">
        <f t="shared" si="10"/>
        <v>91.85700868962627</v>
      </c>
    </row>
    <row r="118" spans="1:8" s="9" customFormat="1" ht="27" customHeight="1">
      <c r="A118" s="27"/>
      <c r="B118" s="141" t="s">
        <v>182</v>
      </c>
      <c r="C118" s="141"/>
      <c r="D118" s="129" t="s">
        <v>183</v>
      </c>
      <c r="E118" s="42">
        <f>E119+E120+E121</f>
        <v>16099.3</v>
      </c>
      <c r="F118" s="42">
        <f>F119+F120+F121</f>
        <v>21934.199999999997</v>
      </c>
      <c r="G118" s="42">
        <f>G119+G120+G121</f>
        <v>20148.100000000002</v>
      </c>
      <c r="H118" s="62">
        <f t="shared" si="10"/>
        <v>91.85700868962627</v>
      </c>
    </row>
    <row r="119" spans="1:8" ht="81" customHeight="1">
      <c r="A119" s="25"/>
      <c r="B119" s="135"/>
      <c r="C119" s="130" t="s">
        <v>2</v>
      </c>
      <c r="D119" s="143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19" s="42">
        <v>12271.5</v>
      </c>
      <c r="F119" s="62">
        <v>12341.8</v>
      </c>
      <c r="G119" s="62">
        <v>12237.7</v>
      </c>
      <c r="H119" s="62">
        <f t="shared" si="10"/>
        <v>99.15652498014877</v>
      </c>
    </row>
    <row r="120" spans="1:8" s="9" customFormat="1" ht="27" customHeight="1">
      <c r="A120" s="27"/>
      <c r="B120" s="135"/>
      <c r="C120" s="130" t="s">
        <v>3</v>
      </c>
      <c r="D120" s="131" t="s">
        <v>152</v>
      </c>
      <c r="E120" s="42">
        <v>3656.8</v>
      </c>
      <c r="F120" s="16">
        <v>9421.4</v>
      </c>
      <c r="G120" s="16">
        <v>7745.7</v>
      </c>
      <c r="H120" s="62">
        <f t="shared" si="10"/>
        <v>82.2138960239455</v>
      </c>
    </row>
    <row r="121" spans="1:8" s="9" customFormat="1" ht="13.5" customHeight="1">
      <c r="A121" s="27"/>
      <c r="B121" s="141"/>
      <c r="C121" s="130" t="s">
        <v>4</v>
      </c>
      <c r="D121" s="129" t="s">
        <v>5</v>
      </c>
      <c r="E121" s="42">
        <v>171</v>
      </c>
      <c r="F121" s="13">
        <v>171</v>
      </c>
      <c r="G121" s="13">
        <v>164.7</v>
      </c>
      <c r="H121" s="62">
        <f t="shared" si="10"/>
        <v>96.3157894736842</v>
      </c>
    </row>
    <row r="122" spans="1:8" s="87" customFormat="1" ht="41.25">
      <c r="A122" s="82" t="s">
        <v>40</v>
      </c>
      <c r="B122" s="163"/>
      <c r="C122" s="173"/>
      <c r="D122" s="174" t="s">
        <v>33</v>
      </c>
      <c r="E122" s="111">
        <f>E123</f>
        <v>153</v>
      </c>
      <c r="F122" s="111">
        <f aca="true" t="shared" si="13" ref="F122:G125">F123</f>
        <v>153</v>
      </c>
      <c r="G122" s="111">
        <f t="shared" si="13"/>
        <v>0</v>
      </c>
      <c r="H122" s="80">
        <f t="shared" si="10"/>
        <v>0</v>
      </c>
    </row>
    <row r="123" spans="1:8" ht="13.5">
      <c r="A123" s="25"/>
      <c r="B123" s="135" t="s">
        <v>145</v>
      </c>
      <c r="C123" s="168"/>
      <c r="D123" s="169" t="s">
        <v>146</v>
      </c>
      <c r="E123" s="44">
        <f>E124</f>
        <v>153</v>
      </c>
      <c r="F123" s="44">
        <f t="shared" si="13"/>
        <v>153</v>
      </c>
      <c r="G123" s="44">
        <f t="shared" si="13"/>
        <v>0</v>
      </c>
      <c r="H123" s="60">
        <f t="shared" si="10"/>
        <v>0</v>
      </c>
    </row>
    <row r="124" spans="1:8" s="112" customFormat="1" ht="27">
      <c r="A124" s="25"/>
      <c r="B124" s="139" t="s">
        <v>147</v>
      </c>
      <c r="C124" s="160"/>
      <c r="D124" s="177" t="s">
        <v>148</v>
      </c>
      <c r="E124" s="111">
        <f>E125</f>
        <v>153</v>
      </c>
      <c r="F124" s="111">
        <f t="shared" si="13"/>
        <v>153</v>
      </c>
      <c r="G124" s="111">
        <f t="shared" si="13"/>
        <v>0</v>
      </c>
      <c r="H124" s="61">
        <f t="shared" si="10"/>
        <v>0</v>
      </c>
    </row>
    <row r="125" spans="1:8" s="9" customFormat="1" ht="27" customHeight="1">
      <c r="A125" s="27"/>
      <c r="B125" s="175" t="s">
        <v>184</v>
      </c>
      <c r="C125" s="176"/>
      <c r="D125" s="152" t="s">
        <v>0</v>
      </c>
      <c r="E125" s="45">
        <f>E126</f>
        <v>153</v>
      </c>
      <c r="F125" s="45">
        <f t="shared" si="13"/>
        <v>153</v>
      </c>
      <c r="G125" s="45">
        <f t="shared" si="13"/>
        <v>0</v>
      </c>
      <c r="H125" s="62">
        <f t="shared" si="10"/>
        <v>0</v>
      </c>
    </row>
    <row r="126" spans="1:8" s="9" customFormat="1" ht="27" customHeight="1">
      <c r="A126" s="27"/>
      <c r="B126" s="175"/>
      <c r="C126" s="147" t="s">
        <v>3</v>
      </c>
      <c r="D126" s="143" t="s">
        <v>152</v>
      </c>
      <c r="E126" s="13">
        <v>153</v>
      </c>
      <c r="F126" s="13">
        <v>153</v>
      </c>
      <c r="G126" s="13">
        <v>0</v>
      </c>
      <c r="H126" s="62">
        <f t="shared" si="10"/>
        <v>0</v>
      </c>
    </row>
    <row r="127" spans="1:8" ht="13.5" customHeight="1">
      <c r="A127" s="23" t="s">
        <v>90</v>
      </c>
      <c r="B127" s="10"/>
      <c r="C127" s="22"/>
      <c r="D127" s="48" t="s">
        <v>91</v>
      </c>
      <c r="E127" s="11">
        <f>E128+E133+E180+E149</f>
        <v>298270.39999999997</v>
      </c>
      <c r="F127" s="11">
        <f>F128+F133+F180+F149</f>
        <v>392390.3999999999</v>
      </c>
      <c r="G127" s="11">
        <f>G128+G133+G180+G149</f>
        <v>234122.29999999996</v>
      </c>
      <c r="H127" s="60">
        <f t="shared" si="10"/>
        <v>59.665654409486066</v>
      </c>
    </row>
    <row r="128" spans="1:8" s="68" customFormat="1" ht="13.5">
      <c r="A128" s="82" t="s">
        <v>28</v>
      </c>
      <c r="B128" s="163"/>
      <c r="C128" s="173"/>
      <c r="D128" s="174" t="s">
        <v>29</v>
      </c>
      <c r="E128" s="111">
        <f>E129</f>
        <v>1917.2</v>
      </c>
      <c r="F128" s="111">
        <f aca="true" t="shared" si="14" ref="F128:G131">F129</f>
        <v>1775.4</v>
      </c>
      <c r="G128" s="111">
        <f t="shared" si="14"/>
        <v>1775.4</v>
      </c>
      <c r="H128" s="80">
        <f t="shared" si="10"/>
        <v>100</v>
      </c>
    </row>
    <row r="129" spans="1:8" ht="13.5" customHeight="1">
      <c r="A129" s="23"/>
      <c r="B129" s="135" t="s">
        <v>145</v>
      </c>
      <c r="C129" s="168"/>
      <c r="D129" s="169" t="s">
        <v>146</v>
      </c>
      <c r="E129" s="99">
        <f>E130</f>
        <v>1917.2</v>
      </c>
      <c r="F129" s="99">
        <f t="shared" si="14"/>
        <v>1775.4</v>
      </c>
      <c r="G129" s="99">
        <f t="shared" si="14"/>
        <v>1775.4</v>
      </c>
      <c r="H129" s="60">
        <f t="shared" si="10"/>
        <v>100</v>
      </c>
    </row>
    <row r="130" spans="1:8" s="112" customFormat="1" ht="69">
      <c r="A130" s="30"/>
      <c r="B130" s="157" t="s">
        <v>185</v>
      </c>
      <c r="C130" s="181"/>
      <c r="D130" s="182" t="s">
        <v>158</v>
      </c>
      <c r="E130" s="43">
        <f>E131</f>
        <v>1917.2</v>
      </c>
      <c r="F130" s="43">
        <f t="shared" si="14"/>
        <v>1775.4</v>
      </c>
      <c r="G130" s="43">
        <f t="shared" si="14"/>
        <v>1775.4</v>
      </c>
      <c r="H130" s="61">
        <f t="shared" si="10"/>
        <v>100</v>
      </c>
    </row>
    <row r="131" spans="1:8" s="9" customFormat="1" ht="27" customHeight="1">
      <c r="A131" s="20"/>
      <c r="B131" s="144" t="s">
        <v>186</v>
      </c>
      <c r="C131" s="178"/>
      <c r="D131" s="179" t="s">
        <v>31</v>
      </c>
      <c r="E131" s="45">
        <f>E132</f>
        <v>1917.2</v>
      </c>
      <c r="F131" s="45">
        <f t="shared" si="14"/>
        <v>1775.4</v>
      </c>
      <c r="G131" s="45">
        <f t="shared" si="14"/>
        <v>1775.4</v>
      </c>
      <c r="H131" s="62">
        <f t="shared" si="10"/>
        <v>100</v>
      </c>
    </row>
    <row r="132" spans="1:8" ht="27" customHeight="1">
      <c r="A132" s="23"/>
      <c r="B132" s="144"/>
      <c r="C132" s="147" t="s">
        <v>3</v>
      </c>
      <c r="D132" s="143" t="s">
        <v>152</v>
      </c>
      <c r="E132" s="13">
        <v>1917.2</v>
      </c>
      <c r="F132" s="62">
        <v>1775.4</v>
      </c>
      <c r="G132" s="62">
        <v>1775.4</v>
      </c>
      <c r="H132" s="62">
        <f t="shared" si="10"/>
        <v>100</v>
      </c>
    </row>
    <row r="133" spans="1:8" s="68" customFormat="1" ht="13.5">
      <c r="A133" s="82" t="s">
        <v>22</v>
      </c>
      <c r="B133" s="139"/>
      <c r="C133" s="139"/>
      <c r="D133" s="138" t="s">
        <v>23</v>
      </c>
      <c r="E133" s="43">
        <f>E140+E134</f>
        <v>43557.3</v>
      </c>
      <c r="F133" s="43">
        <f>F140+F134</f>
        <v>46513.700000000004</v>
      </c>
      <c r="G133" s="43">
        <f>G140+G134</f>
        <v>40494.2</v>
      </c>
      <c r="H133" s="80">
        <f t="shared" si="10"/>
        <v>87.058651537074</v>
      </c>
    </row>
    <row r="134" spans="1:8" ht="27" customHeight="1">
      <c r="A134" s="25"/>
      <c r="B134" s="183" t="s">
        <v>187</v>
      </c>
      <c r="C134" s="183"/>
      <c r="D134" s="184" t="s">
        <v>188</v>
      </c>
      <c r="E134" s="72">
        <f>E135</f>
        <v>38763.5</v>
      </c>
      <c r="F134" s="72">
        <f aca="true" t="shared" si="15" ref="F134:G138">F135</f>
        <v>41662.8</v>
      </c>
      <c r="G134" s="72">
        <f t="shared" si="15"/>
        <v>36294.6</v>
      </c>
      <c r="H134" s="60">
        <f t="shared" si="10"/>
        <v>87.1151242835335</v>
      </c>
    </row>
    <row r="135" spans="1:8" ht="13.5">
      <c r="A135" s="25"/>
      <c r="B135" s="185" t="s">
        <v>189</v>
      </c>
      <c r="C135" s="185"/>
      <c r="D135" s="186" t="s">
        <v>190</v>
      </c>
      <c r="E135" s="79">
        <f>E138+E136</f>
        <v>38763.5</v>
      </c>
      <c r="F135" s="79">
        <f>F138+F136</f>
        <v>41662.8</v>
      </c>
      <c r="G135" s="79">
        <f>G138+G136</f>
        <v>36294.6</v>
      </c>
      <c r="H135" s="61">
        <f t="shared" si="10"/>
        <v>87.1151242835335</v>
      </c>
    </row>
    <row r="136" spans="1:8" ht="67.5" customHeight="1">
      <c r="A136" s="25"/>
      <c r="B136" s="187" t="s">
        <v>502</v>
      </c>
      <c r="C136" s="187"/>
      <c r="D136" s="188" t="s">
        <v>503</v>
      </c>
      <c r="E136" s="42">
        <f>E137</f>
        <v>0</v>
      </c>
      <c r="F136" s="42">
        <f t="shared" si="15"/>
        <v>1472.4</v>
      </c>
      <c r="G136" s="42">
        <f t="shared" si="15"/>
        <v>1472.4</v>
      </c>
      <c r="H136" s="62">
        <f>G136/F136*100</f>
        <v>100</v>
      </c>
    </row>
    <row r="137" spans="1:8" ht="13.5">
      <c r="A137" s="25"/>
      <c r="B137" s="187"/>
      <c r="C137" s="187" t="s">
        <v>4</v>
      </c>
      <c r="D137" s="188" t="s">
        <v>5</v>
      </c>
      <c r="E137" s="42">
        <v>0</v>
      </c>
      <c r="F137" s="62">
        <v>1472.4</v>
      </c>
      <c r="G137" s="62">
        <v>1472.4</v>
      </c>
      <c r="H137" s="62">
        <f>G137/F137*100</f>
        <v>100</v>
      </c>
    </row>
    <row r="138" spans="1:8" ht="27" customHeight="1">
      <c r="A138" s="25"/>
      <c r="B138" s="187" t="s">
        <v>191</v>
      </c>
      <c r="C138" s="187"/>
      <c r="D138" s="188" t="s">
        <v>192</v>
      </c>
      <c r="E138" s="42">
        <f>E139</f>
        <v>38763.5</v>
      </c>
      <c r="F138" s="42">
        <f t="shared" si="15"/>
        <v>40190.4</v>
      </c>
      <c r="G138" s="42">
        <f t="shared" si="15"/>
        <v>34822.2</v>
      </c>
      <c r="H138" s="62">
        <f t="shared" si="10"/>
        <v>86.64307894422546</v>
      </c>
    </row>
    <row r="139" spans="1:8" ht="13.5">
      <c r="A139" s="25"/>
      <c r="B139" s="187"/>
      <c r="C139" s="187" t="s">
        <v>4</v>
      </c>
      <c r="D139" s="188" t="s">
        <v>5</v>
      </c>
      <c r="E139" s="42">
        <v>38763.5</v>
      </c>
      <c r="F139" s="62">
        <v>40190.4</v>
      </c>
      <c r="G139" s="62">
        <v>34822.2</v>
      </c>
      <c r="H139" s="62">
        <f t="shared" si="10"/>
        <v>86.64307894422546</v>
      </c>
    </row>
    <row r="140" spans="1:8" ht="13.5">
      <c r="A140" s="25"/>
      <c r="B140" s="135" t="s">
        <v>145</v>
      </c>
      <c r="C140" s="168"/>
      <c r="D140" s="169" t="s">
        <v>146</v>
      </c>
      <c r="E140" s="11">
        <f>E141+E144</f>
        <v>4793.799999999999</v>
      </c>
      <c r="F140" s="11">
        <f>F141+F144</f>
        <v>4850.9</v>
      </c>
      <c r="G140" s="11">
        <f>G141+G144</f>
        <v>4199.6</v>
      </c>
      <c r="H140" s="60">
        <f t="shared" si="10"/>
        <v>86.57362551279145</v>
      </c>
    </row>
    <row r="141" spans="1:8" s="112" customFormat="1" ht="27">
      <c r="A141" s="25"/>
      <c r="B141" s="139" t="s">
        <v>147</v>
      </c>
      <c r="C141" s="160"/>
      <c r="D141" s="177" t="s">
        <v>148</v>
      </c>
      <c r="E141" s="12">
        <f aca="true" t="shared" si="16" ref="E141:G142">E142</f>
        <v>30.7</v>
      </c>
      <c r="F141" s="12">
        <f t="shared" si="16"/>
        <v>29.3</v>
      </c>
      <c r="G141" s="12">
        <f t="shared" si="16"/>
        <v>29.3</v>
      </c>
      <c r="H141" s="61">
        <f t="shared" si="10"/>
        <v>100</v>
      </c>
    </row>
    <row r="142" spans="1:8" ht="108" customHeight="1">
      <c r="A142" s="25"/>
      <c r="B142" s="141" t="s">
        <v>193</v>
      </c>
      <c r="C142" s="130"/>
      <c r="D142" s="189" t="s">
        <v>131</v>
      </c>
      <c r="E142" s="13">
        <f t="shared" si="16"/>
        <v>30.7</v>
      </c>
      <c r="F142" s="13">
        <f t="shared" si="16"/>
        <v>29.3</v>
      </c>
      <c r="G142" s="13">
        <f t="shared" si="16"/>
        <v>29.3</v>
      </c>
      <c r="H142" s="62">
        <f t="shared" si="10"/>
        <v>100</v>
      </c>
    </row>
    <row r="143" spans="1:8" ht="81" customHeight="1">
      <c r="A143" s="25"/>
      <c r="B143" s="141"/>
      <c r="C143" s="147" t="s">
        <v>2</v>
      </c>
      <c r="D143" s="143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43" s="13">
        <v>30.7</v>
      </c>
      <c r="F143" s="62">
        <v>29.3</v>
      </c>
      <c r="G143" s="62">
        <v>29.3</v>
      </c>
      <c r="H143" s="62">
        <f t="shared" si="10"/>
        <v>100</v>
      </c>
    </row>
    <row r="144" spans="1:8" s="112" customFormat="1" ht="27">
      <c r="A144" s="25"/>
      <c r="B144" s="157" t="s">
        <v>181</v>
      </c>
      <c r="C144" s="171"/>
      <c r="D144" s="172" t="s">
        <v>106</v>
      </c>
      <c r="E144" s="190">
        <f>E145</f>
        <v>4763.099999999999</v>
      </c>
      <c r="F144" s="190">
        <f>F145</f>
        <v>4821.599999999999</v>
      </c>
      <c r="G144" s="190">
        <f>G145</f>
        <v>4170.3</v>
      </c>
      <c r="H144" s="61">
        <f t="shared" si="10"/>
        <v>86.49203583872574</v>
      </c>
    </row>
    <row r="145" spans="1:8" s="24" customFormat="1" ht="27" customHeight="1">
      <c r="A145" s="32"/>
      <c r="B145" s="141" t="s">
        <v>182</v>
      </c>
      <c r="C145" s="141"/>
      <c r="D145" s="129" t="s">
        <v>183</v>
      </c>
      <c r="E145" s="56">
        <f>E146+E147+E148</f>
        <v>4763.099999999999</v>
      </c>
      <c r="F145" s="56">
        <f>F146+F147+F148</f>
        <v>4821.599999999999</v>
      </c>
      <c r="G145" s="56">
        <f>G146+G147+G148</f>
        <v>4170.3</v>
      </c>
      <c r="H145" s="62">
        <f t="shared" si="10"/>
        <v>86.49203583872574</v>
      </c>
    </row>
    <row r="146" spans="1:8" s="24" customFormat="1" ht="81" customHeight="1">
      <c r="A146" s="32"/>
      <c r="B146" s="135"/>
      <c r="C146" s="130" t="s">
        <v>2</v>
      </c>
      <c r="D146" s="143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146" s="16">
        <v>3779</v>
      </c>
      <c r="F146" s="13">
        <v>3827.8</v>
      </c>
      <c r="G146" s="13">
        <v>3478.1</v>
      </c>
      <c r="H146" s="62">
        <f t="shared" si="10"/>
        <v>90.86420398139923</v>
      </c>
    </row>
    <row r="147" spans="1:8" ht="27" customHeight="1">
      <c r="A147" s="33"/>
      <c r="B147" s="135"/>
      <c r="C147" s="130" t="s">
        <v>3</v>
      </c>
      <c r="D147" s="131" t="s">
        <v>152</v>
      </c>
      <c r="E147" s="13">
        <v>964.4</v>
      </c>
      <c r="F147" s="62">
        <v>973.9</v>
      </c>
      <c r="G147" s="62">
        <v>678.6</v>
      </c>
      <c r="H147" s="62">
        <f t="shared" si="10"/>
        <v>69.6786117671219</v>
      </c>
    </row>
    <row r="148" spans="1:8" ht="13.5" customHeight="1">
      <c r="A148" s="33"/>
      <c r="B148" s="141"/>
      <c r="C148" s="130" t="s">
        <v>4</v>
      </c>
      <c r="D148" s="129" t="s">
        <v>5</v>
      </c>
      <c r="E148" s="13">
        <v>19.7</v>
      </c>
      <c r="F148" s="13">
        <v>19.9</v>
      </c>
      <c r="G148" s="13">
        <v>13.6</v>
      </c>
      <c r="H148" s="62">
        <f t="shared" si="10"/>
        <v>68.34170854271358</v>
      </c>
    </row>
    <row r="149" spans="1:8" s="68" customFormat="1" ht="27">
      <c r="A149" s="82" t="s">
        <v>124</v>
      </c>
      <c r="B149" s="171"/>
      <c r="C149" s="171"/>
      <c r="D149" s="191" t="s">
        <v>125</v>
      </c>
      <c r="E149" s="79">
        <f>E154+E150</f>
        <v>249830.89999999997</v>
      </c>
      <c r="F149" s="79">
        <f>F154+F150</f>
        <v>338257.79999999993</v>
      </c>
      <c r="G149" s="79">
        <f>G154+G150</f>
        <v>188821.29999999996</v>
      </c>
      <c r="H149" s="80">
        <f aca="true" t="shared" si="17" ref="H149:H173">G149/F149*100</f>
        <v>55.82171349781143</v>
      </c>
    </row>
    <row r="150" spans="1:8" ht="27" customHeight="1">
      <c r="A150" s="25"/>
      <c r="B150" s="183" t="s">
        <v>187</v>
      </c>
      <c r="C150" s="183"/>
      <c r="D150" s="184" t="s">
        <v>188</v>
      </c>
      <c r="E150" s="72">
        <f>E151</f>
        <v>0</v>
      </c>
      <c r="F150" s="72">
        <f aca="true" t="shared" si="18" ref="F150:G152">F151</f>
        <v>7946.2</v>
      </c>
      <c r="G150" s="72">
        <f t="shared" si="18"/>
        <v>0</v>
      </c>
      <c r="H150" s="60">
        <f t="shared" si="17"/>
        <v>0</v>
      </c>
    </row>
    <row r="151" spans="1:8" ht="13.5">
      <c r="A151" s="25"/>
      <c r="B151" s="185" t="s">
        <v>234</v>
      </c>
      <c r="C151" s="185"/>
      <c r="D151" s="186" t="s">
        <v>235</v>
      </c>
      <c r="E151" s="79">
        <f>E152</f>
        <v>0</v>
      </c>
      <c r="F151" s="79">
        <f t="shared" si="18"/>
        <v>7946.2</v>
      </c>
      <c r="G151" s="79">
        <f t="shared" si="18"/>
        <v>0</v>
      </c>
      <c r="H151" s="61">
        <f t="shared" si="17"/>
        <v>0</v>
      </c>
    </row>
    <row r="152" spans="1:8" ht="54" customHeight="1">
      <c r="A152" s="25"/>
      <c r="B152" s="187" t="s">
        <v>599</v>
      </c>
      <c r="C152" s="187"/>
      <c r="D152" s="188" t="s">
        <v>600</v>
      </c>
      <c r="E152" s="42">
        <f>E153</f>
        <v>0</v>
      </c>
      <c r="F152" s="42">
        <f t="shared" si="18"/>
        <v>7946.2</v>
      </c>
      <c r="G152" s="42">
        <f t="shared" si="18"/>
        <v>0</v>
      </c>
      <c r="H152" s="62">
        <f t="shared" si="17"/>
        <v>0</v>
      </c>
    </row>
    <row r="153" spans="1:8" ht="13.5">
      <c r="A153" s="25"/>
      <c r="B153" s="187"/>
      <c r="C153" s="187" t="s">
        <v>4</v>
      </c>
      <c r="D153" s="188" t="s">
        <v>5</v>
      </c>
      <c r="E153" s="42">
        <v>0</v>
      </c>
      <c r="F153" s="62">
        <v>7946.2</v>
      </c>
      <c r="G153" s="62">
        <v>0</v>
      </c>
      <c r="H153" s="62">
        <f t="shared" si="17"/>
        <v>0</v>
      </c>
    </row>
    <row r="154" spans="1:8" s="68" customFormat="1" ht="40.5" customHeight="1">
      <c r="A154" s="82"/>
      <c r="B154" s="135" t="s">
        <v>194</v>
      </c>
      <c r="C154" s="192"/>
      <c r="D154" s="193" t="s">
        <v>195</v>
      </c>
      <c r="E154" s="166">
        <f>E155</f>
        <v>249830.89999999997</v>
      </c>
      <c r="F154" s="166">
        <f>F155</f>
        <v>330311.5999999999</v>
      </c>
      <c r="G154" s="166">
        <f>G155</f>
        <v>188821.29999999996</v>
      </c>
      <c r="H154" s="73">
        <f t="shared" si="17"/>
        <v>57.16459851848982</v>
      </c>
    </row>
    <row r="155" spans="1:8" s="68" customFormat="1" ht="27" customHeight="1">
      <c r="A155" s="82"/>
      <c r="B155" s="171" t="s">
        <v>196</v>
      </c>
      <c r="C155" s="171"/>
      <c r="D155" s="191" t="s">
        <v>197</v>
      </c>
      <c r="E155" s="79">
        <f>E163+E165+E167+E169+E171+E173+E156+E175+E178+E159+E161</f>
        <v>249830.89999999997</v>
      </c>
      <c r="F155" s="79">
        <f>F163+F165+F167+F169+F171+F173+F156+F175+F178+F159+F161</f>
        <v>330311.5999999999</v>
      </c>
      <c r="G155" s="79">
        <f>G163+G165+G167+G169+G171+G173+G156+G175+G178+G159+G161</f>
        <v>188821.29999999996</v>
      </c>
      <c r="H155" s="69">
        <f t="shared" si="17"/>
        <v>57.16459851848982</v>
      </c>
    </row>
    <row r="156" spans="1:8" s="68" customFormat="1" ht="67.5" customHeight="1">
      <c r="A156" s="82"/>
      <c r="B156" s="144" t="s">
        <v>198</v>
      </c>
      <c r="C156" s="194"/>
      <c r="D156" s="195" t="s">
        <v>199</v>
      </c>
      <c r="E156" s="67">
        <f aca="true" t="shared" si="19" ref="E156:G157">E157</f>
        <v>107226.2</v>
      </c>
      <c r="F156" s="67">
        <f t="shared" si="19"/>
        <v>95104.4</v>
      </c>
      <c r="G156" s="67">
        <f t="shared" si="19"/>
        <v>95104.4</v>
      </c>
      <c r="H156" s="69">
        <f t="shared" si="17"/>
        <v>100</v>
      </c>
    </row>
    <row r="157" spans="1:8" s="68" customFormat="1" ht="40.5" customHeight="1">
      <c r="A157" s="82"/>
      <c r="B157" s="144" t="s">
        <v>200</v>
      </c>
      <c r="C157" s="144"/>
      <c r="D157" s="179" t="s">
        <v>201</v>
      </c>
      <c r="E157" s="67">
        <f t="shared" si="19"/>
        <v>107226.2</v>
      </c>
      <c r="F157" s="67">
        <f t="shared" si="19"/>
        <v>95104.4</v>
      </c>
      <c r="G157" s="67">
        <f t="shared" si="19"/>
        <v>95104.4</v>
      </c>
      <c r="H157" s="69">
        <f t="shared" si="17"/>
        <v>100</v>
      </c>
    </row>
    <row r="158" spans="1:8" ht="40.5" customHeight="1">
      <c r="A158" s="25"/>
      <c r="B158" s="144"/>
      <c r="C158" s="151" t="s">
        <v>8</v>
      </c>
      <c r="D158" s="154" t="s">
        <v>9</v>
      </c>
      <c r="E158" s="67">
        <v>107226.2</v>
      </c>
      <c r="F158" s="46">
        <v>95104.4</v>
      </c>
      <c r="G158" s="46">
        <v>95104.4</v>
      </c>
      <c r="H158" s="62">
        <f t="shared" si="17"/>
        <v>100</v>
      </c>
    </row>
    <row r="159" spans="1:8" ht="67.5" customHeight="1">
      <c r="A159" s="25"/>
      <c r="B159" s="127" t="s">
        <v>570</v>
      </c>
      <c r="C159" s="171"/>
      <c r="D159" s="134" t="s">
        <v>571</v>
      </c>
      <c r="E159" s="42">
        <f>E160</f>
        <v>0</v>
      </c>
      <c r="F159" s="42">
        <f>F160</f>
        <v>6926</v>
      </c>
      <c r="G159" s="42">
        <f>G160</f>
        <v>6604.9</v>
      </c>
      <c r="H159" s="62">
        <f t="shared" si="17"/>
        <v>95.36384637597457</v>
      </c>
    </row>
    <row r="160" spans="1:8" ht="27" customHeight="1">
      <c r="A160" s="25"/>
      <c r="B160" s="127"/>
      <c r="C160" s="187" t="s">
        <v>3</v>
      </c>
      <c r="D160" s="188" t="s">
        <v>152</v>
      </c>
      <c r="E160" s="42">
        <v>0</v>
      </c>
      <c r="F160" s="13">
        <v>6926</v>
      </c>
      <c r="G160" s="13">
        <v>6604.9</v>
      </c>
      <c r="H160" s="62">
        <f t="shared" si="17"/>
        <v>95.36384637597457</v>
      </c>
    </row>
    <row r="161" spans="1:8" ht="40.5" customHeight="1">
      <c r="A161" s="25"/>
      <c r="B161" s="127" t="s">
        <v>611</v>
      </c>
      <c r="C161" s="171"/>
      <c r="D161" s="134" t="s">
        <v>295</v>
      </c>
      <c r="E161" s="42">
        <f>E162</f>
        <v>0</v>
      </c>
      <c r="F161" s="42">
        <f>F162</f>
        <v>12121.8</v>
      </c>
      <c r="G161" s="42">
        <f>G162</f>
        <v>8484.8</v>
      </c>
      <c r="H161" s="62">
        <f t="shared" si="17"/>
        <v>69.99620518404858</v>
      </c>
    </row>
    <row r="162" spans="1:8" ht="40.5" customHeight="1">
      <c r="A162" s="25"/>
      <c r="B162" s="127"/>
      <c r="C162" s="187" t="s">
        <v>8</v>
      </c>
      <c r="D162" s="188" t="s">
        <v>9</v>
      </c>
      <c r="E162" s="42">
        <v>0</v>
      </c>
      <c r="F162" s="13">
        <v>12121.8</v>
      </c>
      <c r="G162" s="13">
        <v>8484.8</v>
      </c>
      <c r="H162" s="62">
        <f t="shared" si="17"/>
        <v>69.99620518404858</v>
      </c>
    </row>
    <row r="163" spans="1:8" ht="54" customHeight="1">
      <c r="A163" s="25"/>
      <c r="B163" s="127" t="s">
        <v>202</v>
      </c>
      <c r="C163" s="171"/>
      <c r="D163" s="134" t="s">
        <v>203</v>
      </c>
      <c r="E163" s="42">
        <f>E164</f>
        <v>35597.1</v>
      </c>
      <c r="F163" s="42">
        <f>F164</f>
        <v>35611.1</v>
      </c>
      <c r="G163" s="42">
        <f>G164</f>
        <v>14463.8</v>
      </c>
      <c r="H163" s="62">
        <f t="shared" si="17"/>
        <v>40.61598771169663</v>
      </c>
    </row>
    <row r="164" spans="1:8" ht="27" customHeight="1">
      <c r="A164" s="25"/>
      <c r="B164" s="127"/>
      <c r="C164" s="187" t="s">
        <v>3</v>
      </c>
      <c r="D164" s="188" t="s">
        <v>152</v>
      </c>
      <c r="E164" s="42">
        <v>35597.1</v>
      </c>
      <c r="F164" s="13">
        <v>35611.1</v>
      </c>
      <c r="G164" s="13">
        <v>14463.8</v>
      </c>
      <c r="H164" s="62">
        <f t="shared" si="17"/>
        <v>40.61598771169663</v>
      </c>
    </row>
    <row r="165" spans="1:8" ht="67.5" customHeight="1">
      <c r="A165" s="25"/>
      <c r="B165" s="127" t="s">
        <v>204</v>
      </c>
      <c r="C165" s="171"/>
      <c r="D165" s="134" t="s">
        <v>205</v>
      </c>
      <c r="E165" s="42">
        <f>E166</f>
        <v>48017.7</v>
      </c>
      <c r="F165" s="42">
        <f>F166</f>
        <v>97520.4</v>
      </c>
      <c r="G165" s="42">
        <f>G166</f>
        <v>108.9</v>
      </c>
      <c r="H165" s="62">
        <f t="shared" si="17"/>
        <v>0.11166894311344089</v>
      </c>
    </row>
    <row r="166" spans="1:8" ht="27" customHeight="1">
      <c r="A166" s="25"/>
      <c r="B166" s="127"/>
      <c r="C166" s="187" t="s">
        <v>3</v>
      </c>
      <c r="D166" s="188" t="s">
        <v>152</v>
      </c>
      <c r="E166" s="42">
        <v>48017.7</v>
      </c>
      <c r="F166" s="46">
        <v>97520.4</v>
      </c>
      <c r="G166" s="46">
        <v>108.9</v>
      </c>
      <c r="H166" s="62">
        <f t="shared" si="17"/>
        <v>0.11166894311344089</v>
      </c>
    </row>
    <row r="167" spans="1:8" ht="40.5" customHeight="1">
      <c r="A167" s="25"/>
      <c r="B167" s="127" t="s">
        <v>206</v>
      </c>
      <c r="C167" s="171"/>
      <c r="D167" s="134" t="s">
        <v>207</v>
      </c>
      <c r="E167" s="42">
        <f>E168</f>
        <v>2681.5</v>
      </c>
      <c r="F167" s="42">
        <f>F168</f>
        <v>8839.8</v>
      </c>
      <c r="G167" s="42">
        <f>G168</f>
        <v>4566.6</v>
      </c>
      <c r="H167" s="62">
        <f t="shared" si="17"/>
        <v>51.65953980859296</v>
      </c>
    </row>
    <row r="168" spans="1:8" ht="27" customHeight="1">
      <c r="A168" s="25"/>
      <c r="B168" s="171"/>
      <c r="C168" s="187" t="s">
        <v>3</v>
      </c>
      <c r="D168" s="188" t="s">
        <v>152</v>
      </c>
      <c r="E168" s="42">
        <v>2681.5</v>
      </c>
      <c r="F168" s="62">
        <v>8839.8</v>
      </c>
      <c r="G168" s="62">
        <v>4566.6</v>
      </c>
      <c r="H168" s="62">
        <f t="shared" si="17"/>
        <v>51.65953980859296</v>
      </c>
    </row>
    <row r="169" spans="1:8" s="68" customFormat="1" ht="40.5" customHeight="1">
      <c r="A169" s="82"/>
      <c r="B169" s="127" t="s">
        <v>208</v>
      </c>
      <c r="C169" s="171"/>
      <c r="D169" s="134" t="s">
        <v>126</v>
      </c>
      <c r="E169" s="42">
        <f>E170</f>
        <v>38326.8</v>
      </c>
      <c r="F169" s="42">
        <f>F170</f>
        <v>50091.4</v>
      </c>
      <c r="G169" s="42">
        <f>G170</f>
        <v>42065.1</v>
      </c>
      <c r="H169" s="69">
        <f t="shared" si="17"/>
        <v>83.97669060956571</v>
      </c>
    </row>
    <row r="170" spans="1:8" s="68" customFormat="1" ht="27" customHeight="1">
      <c r="A170" s="82"/>
      <c r="B170" s="127"/>
      <c r="C170" s="187" t="s">
        <v>3</v>
      </c>
      <c r="D170" s="188" t="s">
        <v>152</v>
      </c>
      <c r="E170" s="42">
        <v>38326.8</v>
      </c>
      <c r="F170" s="69">
        <v>50091.4</v>
      </c>
      <c r="G170" s="69">
        <v>42065.1</v>
      </c>
      <c r="H170" s="69">
        <f t="shared" si="17"/>
        <v>83.97669060956571</v>
      </c>
    </row>
    <row r="171" spans="1:8" ht="27" customHeight="1">
      <c r="A171" s="25"/>
      <c r="B171" s="127" t="s">
        <v>209</v>
      </c>
      <c r="C171" s="171"/>
      <c r="D171" s="134" t="s">
        <v>210</v>
      </c>
      <c r="E171" s="42">
        <f>E172</f>
        <v>3550</v>
      </c>
      <c r="F171" s="42">
        <f>F172</f>
        <v>3530.1</v>
      </c>
      <c r="G171" s="42">
        <f>G172</f>
        <v>3530.1</v>
      </c>
      <c r="H171" s="62">
        <f t="shared" si="17"/>
        <v>100</v>
      </c>
    </row>
    <row r="172" spans="1:8" ht="27" customHeight="1">
      <c r="A172" s="25"/>
      <c r="B172" s="127"/>
      <c r="C172" s="187" t="s">
        <v>3</v>
      </c>
      <c r="D172" s="188" t="s">
        <v>152</v>
      </c>
      <c r="E172" s="42">
        <v>3550</v>
      </c>
      <c r="F172" s="13">
        <v>3530.1</v>
      </c>
      <c r="G172" s="13">
        <v>3530.1</v>
      </c>
      <c r="H172" s="62">
        <f t="shared" si="17"/>
        <v>100</v>
      </c>
    </row>
    <row r="173" spans="1:8" ht="27" customHeight="1">
      <c r="A173" s="25"/>
      <c r="B173" s="127" t="s">
        <v>211</v>
      </c>
      <c r="C173" s="171"/>
      <c r="D173" s="134" t="s">
        <v>212</v>
      </c>
      <c r="E173" s="42">
        <f>E174</f>
        <v>14431.6</v>
      </c>
      <c r="F173" s="42">
        <f>F174</f>
        <v>15633.5</v>
      </c>
      <c r="G173" s="42">
        <f>G174</f>
        <v>13654.3</v>
      </c>
      <c r="H173" s="62">
        <f t="shared" si="17"/>
        <v>87.34000703617232</v>
      </c>
    </row>
    <row r="174" spans="1:8" ht="27" customHeight="1">
      <c r="A174" s="25"/>
      <c r="B174" s="171"/>
      <c r="C174" s="187" t="s">
        <v>3</v>
      </c>
      <c r="D174" s="188" t="s">
        <v>152</v>
      </c>
      <c r="E174" s="42">
        <v>14431.6</v>
      </c>
      <c r="F174" s="46">
        <v>15633.5</v>
      </c>
      <c r="G174" s="46">
        <v>13654.3</v>
      </c>
      <c r="H174" s="62">
        <f aca="true" t="shared" si="20" ref="H174:H179">G174/F174*100</f>
        <v>87.34000703617232</v>
      </c>
    </row>
    <row r="175" spans="1:8" ht="27" customHeight="1">
      <c r="A175" s="25"/>
      <c r="B175" s="127" t="s">
        <v>534</v>
      </c>
      <c r="C175" s="171"/>
      <c r="D175" s="134" t="s">
        <v>251</v>
      </c>
      <c r="E175" s="42">
        <f aca="true" t="shared" si="21" ref="E175:G176">E176</f>
        <v>0</v>
      </c>
      <c r="F175" s="42">
        <f t="shared" si="21"/>
        <v>4831.1</v>
      </c>
      <c r="G175" s="42">
        <f t="shared" si="21"/>
        <v>238.4</v>
      </c>
      <c r="H175" s="62">
        <f t="shared" si="20"/>
        <v>4.934693962037631</v>
      </c>
    </row>
    <row r="176" spans="1:8" ht="40.5" customHeight="1">
      <c r="A176" s="25"/>
      <c r="B176" s="127" t="s">
        <v>504</v>
      </c>
      <c r="C176" s="171"/>
      <c r="D176" s="134" t="s">
        <v>505</v>
      </c>
      <c r="E176" s="42">
        <f t="shared" si="21"/>
        <v>0</v>
      </c>
      <c r="F176" s="42">
        <f t="shared" si="21"/>
        <v>4831.1</v>
      </c>
      <c r="G176" s="42">
        <f t="shared" si="21"/>
        <v>238.4</v>
      </c>
      <c r="H176" s="62">
        <f t="shared" si="20"/>
        <v>4.934693962037631</v>
      </c>
    </row>
    <row r="177" spans="1:8" ht="54" customHeight="1">
      <c r="A177" s="25"/>
      <c r="B177" s="171"/>
      <c r="C177" s="187" t="s">
        <v>10</v>
      </c>
      <c r="D177" s="134" t="s">
        <v>247</v>
      </c>
      <c r="E177" s="42">
        <v>0</v>
      </c>
      <c r="F177" s="46">
        <v>4831.1</v>
      </c>
      <c r="G177" s="46">
        <v>238.4</v>
      </c>
      <c r="H177" s="62">
        <f t="shared" si="20"/>
        <v>4.934693962037631</v>
      </c>
    </row>
    <row r="178" spans="1:8" ht="40.5" customHeight="1">
      <c r="A178" s="25"/>
      <c r="B178" s="127" t="s">
        <v>572</v>
      </c>
      <c r="C178" s="171"/>
      <c r="D178" s="134" t="s">
        <v>573</v>
      </c>
      <c r="E178" s="42">
        <f>E179</f>
        <v>0</v>
      </c>
      <c r="F178" s="42">
        <f>F179</f>
        <v>102</v>
      </c>
      <c r="G178" s="42">
        <f>G179</f>
        <v>0</v>
      </c>
      <c r="H178" s="62">
        <f t="shared" si="20"/>
        <v>0</v>
      </c>
    </row>
    <row r="179" spans="1:8" ht="27" customHeight="1">
      <c r="A179" s="25"/>
      <c r="B179" s="171"/>
      <c r="C179" s="187" t="s">
        <v>3</v>
      </c>
      <c r="D179" s="188" t="s">
        <v>152</v>
      </c>
      <c r="E179" s="42">
        <v>0</v>
      </c>
      <c r="F179" s="46">
        <v>102</v>
      </c>
      <c r="G179" s="46">
        <v>0</v>
      </c>
      <c r="H179" s="62">
        <f t="shared" si="20"/>
        <v>0</v>
      </c>
    </row>
    <row r="180" spans="1:8" s="68" customFormat="1" ht="27">
      <c r="A180" s="82" t="s">
        <v>74</v>
      </c>
      <c r="B180" s="141"/>
      <c r="C180" s="196"/>
      <c r="D180" s="197" t="s">
        <v>75</v>
      </c>
      <c r="E180" s="198">
        <f>E181+E200</f>
        <v>2965</v>
      </c>
      <c r="F180" s="198">
        <f>F181+F200</f>
        <v>5843.5</v>
      </c>
      <c r="G180" s="198">
        <f>G181+G200</f>
        <v>3031.4</v>
      </c>
      <c r="H180" s="80">
        <f aca="true" t="shared" si="22" ref="H180:H210">G180/F180*100</f>
        <v>51.876443912039015</v>
      </c>
    </row>
    <row r="181" spans="1:9" s="8" customFormat="1" ht="54" customHeight="1">
      <c r="A181" s="83"/>
      <c r="B181" s="170" t="s">
        <v>213</v>
      </c>
      <c r="C181" s="180"/>
      <c r="D181" s="193" t="s">
        <v>214</v>
      </c>
      <c r="E181" s="166">
        <f>E182+E189</f>
        <v>985</v>
      </c>
      <c r="F181" s="166">
        <f>F182+F189</f>
        <v>985</v>
      </c>
      <c r="G181" s="166">
        <f>G182+G189</f>
        <v>580</v>
      </c>
      <c r="H181" s="60">
        <f t="shared" si="22"/>
        <v>58.88324873096447</v>
      </c>
      <c r="I181" s="84"/>
    </row>
    <row r="182" spans="1:8" ht="54" customHeight="1">
      <c r="A182" s="25"/>
      <c r="B182" s="171" t="s">
        <v>215</v>
      </c>
      <c r="C182" s="181"/>
      <c r="D182" s="199" t="s">
        <v>216</v>
      </c>
      <c r="E182" s="86">
        <f>E183+E186</f>
        <v>75</v>
      </c>
      <c r="F182" s="86">
        <f>F183+F186</f>
        <v>75</v>
      </c>
      <c r="G182" s="86">
        <f>G183+G186</f>
        <v>75</v>
      </c>
      <c r="H182" s="61">
        <f t="shared" si="22"/>
        <v>100</v>
      </c>
    </row>
    <row r="183" spans="1:8" ht="27" customHeight="1">
      <c r="A183" s="33"/>
      <c r="B183" s="127" t="s">
        <v>217</v>
      </c>
      <c r="C183" s="180"/>
      <c r="D183" s="188" t="s">
        <v>218</v>
      </c>
      <c r="E183" s="42">
        <f>E185+E184</f>
        <v>15</v>
      </c>
      <c r="F183" s="42">
        <f>F185+F184</f>
        <v>15</v>
      </c>
      <c r="G183" s="42">
        <f>G185+G184</f>
        <v>15</v>
      </c>
      <c r="H183" s="62">
        <f t="shared" si="22"/>
        <v>100</v>
      </c>
    </row>
    <row r="184" spans="1:8" s="75" customFormat="1" ht="27" customHeight="1">
      <c r="A184" s="32"/>
      <c r="B184" s="127"/>
      <c r="C184" s="132" t="s">
        <v>3</v>
      </c>
      <c r="D184" s="188" t="s">
        <v>152</v>
      </c>
      <c r="E184" s="42">
        <v>15</v>
      </c>
      <c r="F184" s="42">
        <v>0</v>
      </c>
      <c r="G184" s="42">
        <v>0</v>
      </c>
      <c r="H184" s="62"/>
    </row>
    <row r="185" spans="1:8" ht="40.5" customHeight="1">
      <c r="A185" s="25"/>
      <c r="B185" s="127"/>
      <c r="C185" s="187" t="s">
        <v>8</v>
      </c>
      <c r="D185" s="188" t="s">
        <v>9</v>
      </c>
      <c r="E185" s="42">
        <v>0</v>
      </c>
      <c r="F185" s="56">
        <v>15</v>
      </c>
      <c r="G185" s="56">
        <v>15</v>
      </c>
      <c r="H185" s="62">
        <f t="shared" si="22"/>
        <v>100</v>
      </c>
    </row>
    <row r="186" spans="1:8" ht="27" customHeight="1">
      <c r="A186" s="25"/>
      <c r="B186" s="127" t="s">
        <v>219</v>
      </c>
      <c r="C186" s="180"/>
      <c r="D186" s="188" t="s">
        <v>220</v>
      </c>
      <c r="E186" s="42">
        <f>E188+E187</f>
        <v>60</v>
      </c>
      <c r="F186" s="42">
        <f>F188+F187</f>
        <v>60</v>
      </c>
      <c r="G186" s="42">
        <f>G188+G187</f>
        <v>60</v>
      </c>
      <c r="H186" s="62">
        <f t="shared" si="22"/>
        <v>100</v>
      </c>
    </row>
    <row r="187" spans="1:8" s="75" customFormat="1" ht="27" customHeight="1">
      <c r="A187" s="283"/>
      <c r="B187" s="127"/>
      <c r="C187" s="132" t="s">
        <v>3</v>
      </c>
      <c r="D187" s="188" t="s">
        <v>152</v>
      </c>
      <c r="E187" s="42">
        <v>60</v>
      </c>
      <c r="F187" s="42">
        <v>0</v>
      </c>
      <c r="G187" s="42">
        <v>0</v>
      </c>
      <c r="H187" s="62"/>
    </row>
    <row r="188" spans="1:8" ht="40.5" customHeight="1">
      <c r="A188" s="25"/>
      <c r="B188" s="127"/>
      <c r="C188" s="187" t="s">
        <v>8</v>
      </c>
      <c r="D188" s="188" t="s">
        <v>9</v>
      </c>
      <c r="E188" s="42">
        <v>0</v>
      </c>
      <c r="F188" s="56">
        <v>60</v>
      </c>
      <c r="G188" s="56">
        <v>60</v>
      </c>
      <c r="H188" s="62">
        <f t="shared" si="22"/>
        <v>100</v>
      </c>
    </row>
    <row r="189" spans="1:12" ht="69">
      <c r="A189" s="33"/>
      <c r="B189" s="171" t="s">
        <v>221</v>
      </c>
      <c r="C189" s="200"/>
      <c r="D189" s="199" t="s">
        <v>222</v>
      </c>
      <c r="E189" s="86">
        <f>E190+E193+E196+E198</f>
        <v>910</v>
      </c>
      <c r="F189" s="86">
        <f>F190+F193+F196+F198</f>
        <v>910</v>
      </c>
      <c r="G189" s="86">
        <f>G190+G193+G196+G198</f>
        <v>505</v>
      </c>
      <c r="H189" s="61">
        <f t="shared" si="22"/>
        <v>55.494505494505496</v>
      </c>
      <c r="L189" t="s">
        <v>614</v>
      </c>
    </row>
    <row r="190" spans="1:8" ht="81" customHeight="1">
      <c r="A190" s="25"/>
      <c r="B190" s="127" t="s">
        <v>223</v>
      </c>
      <c r="C190" s="170"/>
      <c r="D190" s="188" t="s">
        <v>224</v>
      </c>
      <c r="E190" s="42">
        <f>E191+E192</f>
        <v>45</v>
      </c>
      <c r="F190" s="42">
        <f>F191+F192</f>
        <v>45</v>
      </c>
      <c r="G190" s="42">
        <f>G191+G192</f>
        <v>40</v>
      </c>
      <c r="H190" s="62">
        <f t="shared" si="22"/>
        <v>88.88888888888889</v>
      </c>
    </row>
    <row r="191" spans="1:8" ht="27" customHeight="1">
      <c r="A191" s="25"/>
      <c r="B191" s="127"/>
      <c r="C191" s="187" t="s">
        <v>3</v>
      </c>
      <c r="D191" s="188" t="s">
        <v>152</v>
      </c>
      <c r="E191" s="42">
        <v>45</v>
      </c>
      <c r="F191" s="56">
        <v>15</v>
      </c>
      <c r="G191" s="56">
        <v>10</v>
      </c>
      <c r="H191" s="62">
        <f t="shared" si="22"/>
        <v>66.66666666666666</v>
      </c>
    </row>
    <row r="192" spans="1:8" ht="40.5" customHeight="1">
      <c r="A192" s="25"/>
      <c r="B192" s="127"/>
      <c r="C192" s="187" t="s">
        <v>8</v>
      </c>
      <c r="D192" s="188" t="s">
        <v>9</v>
      </c>
      <c r="E192" s="42">
        <v>0</v>
      </c>
      <c r="F192" s="56">
        <v>30</v>
      </c>
      <c r="G192" s="56">
        <v>30</v>
      </c>
      <c r="H192" s="62">
        <f t="shared" si="22"/>
        <v>100</v>
      </c>
    </row>
    <row r="193" spans="1:8" ht="40.5" customHeight="1">
      <c r="A193" s="33"/>
      <c r="B193" s="127" t="s">
        <v>225</v>
      </c>
      <c r="C193" s="187"/>
      <c r="D193" s="188" t="s">
        <v>226</v>
      </c>
      <c r="E193" s="42">
        <f>E195+E194</f>
        <v>90</v>
      </c>
      <c r="F193" s="42">
        <f>F195+F194</f>
        <v>90</v>
      </c>
      <c r="G193" s="42">
        <f>G195+G194</f>
        <v>90</v>
      </c>
      <c r="H193" s="62">
        <f t="shared" si="22"/>
        <v>100</v>
      </c>
    </row>
    <row r="194" spans="1:8" ht="27" customHeight="1">
      <c r="A194" s="33"/>
      <c r="B194" s="127"/>
      <c r="C194" s="187" t="s">
        <v>3</v>
      </c>
      <c r="D194" s="188" t="s">
        <v>152</v>
      </c>
      <c r="E194" s="42">
        <v>90</v>
      </c>
      <c r="F194" s="42">
        <v>0</v>
      </c>
      <c r="G194" s="42">
        <v>0</v>
      </c>
      <c r="H194" s="62"/>
    </row>
    <row r="195" spans="1:8" ht="40.5" customHeight="1">
      <c r="A195" s="33"/>
      <c r="B195" s="171"/>
      <c r="C195" s="187" t="s">
        <v>8</v>
      </c>
      <c r="D195" s="188" t="s">
        <v>9</v>
      </c>
      <c r="E195" s="42">
        <v>0</v>
      </c>
      <c r="F195" s="62">
        <v>90</v>
      </c>
      <c r="G195" s="62">
        <v>90</v>
      </c>
      <c r="H195" s="62">
        <f t="shared" si="22"/>
        <v>100</v>
      </c>
    </row>
    <row r="196" spans="1:8" ht="40.5" customHeight="1">
      <c r="A196" s="33"/>
      <c r="B196" s="127" t="s">
        <v>227</v>
      </c>
      <c r="C196" s="187"/>
      <c r="D196" s="188" t="s">
        <v>228</v>
      </c>
      <c r="E196" s="42">
        <f>E197</f>
        <v>400</v>
      </c>
      <c r="F196" s="42">
        <f>F197</f>
        <v>400</v>
      </c>
      <c r="G196" s="42">
        <f>G197</f>
        <v>0</v>
      </c>
      <c r="H196" s="62">
        <f t="shared" si="22"/>
        <v>0</v>
      </c>
    </row>
    <row r="197" spans="1:8" ht="13.5" customHeight="1">
      <c r="A197" s="33"/>
      <c r="B197" s="127"/>
      <c r="C197" s="187" t="s">
        <v>4</v>
      </c>
      <c r="D197" s="188" t="s">
        <v>5</v>
      </c>
      <c r="E197" s="42">
        <v>400</v>
      </c>
      <c r="F197" s="62">
        <v>400</v>
      </c>
      <c r="G197" s="62">
        <v>0</v>
      </c>
      <c r="H197" s="62">
        <f t="shared" si="22"/>
        <v>0</v>
      </c>
    </row>
    <row r="198" spans="1:8" ht="27" customHeight="1">
      <c r="A198" s="33"/>
      <c r="B198" s="127" t="s">
        <v>229</v>
      </c>
      <c r="C198" s="187"/>
      <c r="D198" s="188" t="s">
        <v>230</v>
      </c>
      <c r="E198" s="42">
        <f>E199</f>
        <v>375</v>
      </c>
      <c r="F198" s="42">
        <f>F199</f>
        <v>375</v>
      </c>
      <c r="G198" s="42">
        <f>G199</f>
        <v>375</v>
      </c>
      <c r="H198" s="62">
        <f t="shared" si="22"/>
        <v>100</v>
      </c>
    </row>
    <row r="199" spans="1:8" ht="40.5" customHeight="1">
      <c r="A199" s="33"/>
      <c r="B199" s="127"/>
      <c r="C199" s="127" t="s">
        <v>8</v>
      </c>
      <c r="D199" s="129" t="s">
        <v>9</v>
      </c>
      <c r="E199" s="42">
        <v>375</v>
      </c>
      <c r="F199" s="62">
        <v>375</v>
      </c>
      <c r="G199" s="62">
        <v>375</v>
      </c>
      <c r="H199" s="62">
        <f t="shared" si="22"/>
        <v>100</v>
      </c>
    </row>
    <row r="200" spans="1:8" s="68" customFormat="1" ht="13.5" customHeight="1">
      <c r="A200" s="33"/>
      <c r="B200" s="135" t="s">
        <v>145</v>
      </c>
      <c r="C200" s="168"/>
      <c r="D200" s="169" t="s">
        <v>146</v>
      </c>
      <c r="E200" s="201">
        <f>E201</f>
        <v>1980</v>
      </c>
      <c r="F200" s="201">
        <f>F201</f>
        <v>4858.5</v>
      </c>
      <c r="G200" s="201">
        <f>G201</f>
        <v>2451.4</v>
      </c>
      <c r="H200" s="73">
        <f t="shared" si="22"/>
        <v>50.45590202737471</v>
      </c>
    </row>
    <row r="201" spans="1:8" s="112" customFormat="1" ht="69">
      <c r="A201" s="6"/>
      <c r="B201" s="157" t="s">
        <v>185</v>
      </c>
      <c r="C201" s="181"/>
      <c r="D201" s="182" t="s">
        <v>158</v>
      </c>
      <c r="E201" s="198">
        <f>E202+E204+E206</f>
        <v>1980</v>
      </c>
      <c r="F201" s="198">
        <f>F202+F204+F206</f>
        <v>4858.5</v>
      </c>
      <c r="G201" s="198">
        <f>G202+G204+G206</f>
        <v>2451.4</v>
      </c>
      <c r="H201" s="111">
        <f t="shared" si="22"/>
        <v>50.45590202737471</v>
      </c>
    </row>
    <row r="202" spans="1:8" s="68" customFormat="1" ht="27" customHeight="1">
      <c r="A202" s="85"/>
      <c r="B202" s="141" t="s">
        <v>231</v>
      </c>
      <c r="C202" s="132"/>
      <c r="D202" s="133" t="s">
        <v>65</v>
      </c>
      <c r="E202" s="202">
        <f>E203</f>
        <v>160</v>
      </c>
      <c r="F202" s="202">
        <f>F203</f>
        <v>430</v>
      </c>
      <c r="G202" s="202">
        <f>G203</f>
        <v>430</v>
      </c>
      <c r="H202" s="67">
        <f t="shared" si="22"/>
        <v>100</v>
      </c>
    </row>
    <row r="203" spans="1:8" ht="27" customHeight="1">
      <c r="A203" s="30"/>
      <c r="B203" s="135"/>
      <c r="C203" s="130" t="s">
        <v>3</v>
      </c>
      <c r="D203" s="131" t="s">
        <v>152</v>
      </c>
      <c r="E203" s="42">
        <v>160</v>
      </c>
      <c r="F203" s="16">
        <f>231.5+198.5</f>
        <v>430</v>
      </c>
      <c r="G203" s="16">
        <f>231.5+198.5</f>
        <v>430</v>
      </c>
      <c r="H203" s="46">
        <f t="shared" si="22"/>
        <v>100</v>
      </c>
    </row>
    <row r="204" spans="1:8" ht="105">
      <c r="A204" s="30"/>
      <c r="B204" s="141" t="s">
        <v>232</v>
      </c>
      <c r="C204" s="132"/>
      <c r="D204" s="133" t="s">
        <v>233</v>
      </c>
      <c r="E204" s="42">
        <f>E205</f>
        <v>1820</v>
      </c>
      <c r="F204" s="42">
        <f>F205</f>
        <v>3770</v>
      </c>
      <c r="G204" s="42">
        <f>G205</f>
        <v>1953.6</v>
      </c>
      <c r="H204" s="46">
        <f t="shared" si="22"/>
        <v>51.819628647214856</v>
      </c>
    </row>
    <row r="205" spans="1:8" ht="30" customHeight="1">
      <c r="A205" s="30"/>
      <c r="B205" s="135"/>
      <c r="C205" s="130" t="s">
        <v>3</v>
      </c>
      <c r="D205" s="131" t="s">
        <v>152</v>
      </c>
      <c r="E205" s="42">
        <v>1820</v>
      </c>
      <c r="F205" s="16">
        <f>1820+1950</f>
        <v>3770</v>
      </c>
      <c r="G205" s="16">
        <f>3.6+1950</f>
        <v>1953.6</v>
      </c>
      <c r="H205" s="46">
        <f t="shared" si="22"/>
        <v>51.819628647214856</v>
      </c>
    </row>
    <row r="206" spans="1:8" ht="105" customHeight="1">
      <c r="A206" s="30"/>
      <c r="B206" s="141" t="s">
        <v>586</v>
      </c>
      <c r="C206" s="132"/>
      <c r="D206" s="133" t="s">
        <v>585</v>
      </c>
      <c r="E206" s="42">
        <f>E207</f>
        <v>0</v>
      </c>
      <c r="F206" s="42">
        <f>F207</f>
        <v>658.5</v>
      </c>
      <c r="G206" s="42">
        <f>G207</f>
        <v>67.8</v>
      </c>
      <c r="H206" s="46">
        <f t="shared" si="22"/>
        <v>10.296127562642369</v>
      </c>
    </row>
    <row r="207" spans="1:8" ht="30" customHeight="1">
      <c r="A207" s="30"/>
      <c r="B207" s="135"/>
      <c r="C207" s="130" t="s">
        <v>3</v>
      </c>
      <c r="D207" s="131" t="s">
        <v>152</v>
      </c>
      <c r="E207" s="42">
        <v>0</v>
      </c>
      <c r="F207" s="16">
        <v>658.5</v>
      </c>
      <c r="G207" s="16">
        <v>67.8</v>
      </c>
      <c r="H207" s="46">
        <f t="shared" si="22"/>
        <v>10.296127562642369</v>
      </c>
    </row>
    <row r="208" spans="1:8" ht="13.5" customHeight="1">
      <c r="A208" s="4" t="s">
        <v>92</v>
      </c>
      <c r="B208" s="10"/>
      <c r="C208" s="5"/>
      <c r="D208" s="49" t="s">
        <v>93</v>
      </c>
      <c r="E208" s="11">
        <f>E209+E230+E246+E279</f>
        <v>1143692.1</v>
      </c>
      <c r="F208" s="11">
        <f>F209+F230+F246+F279</f>
        <v>1221618.2</v>
      </c>
      <c r="G208" s="11">
        <f>G209+G230+G246+G279</f>
        <v>139015.19999999998</v>
      </c>
      <c r="H208" s="60">
        <f t="shared" si="22"/>
        <v>11.379594704794018</v>
      </c>
    </row>
    <row r="209" spans="1:8" s="68" customFormat="1" ht="13.5">
      <c r="A209" s="85" t="s">
        <v>94</v>
      </c>
      <c r="B209" s="136"/>
      <c r="C209" s="203"/>
      <c r="D209" s="204" t="s">
        <v>95</v>
      </c>
      <c r="E209" s="12">
        <f>E210+E222</f>
        <v>1044354.4</v>
      </c>
      <c r="F209" s="12">
        <f>F210+F222</f>
        <v>1065499.9</v>
      </c>
      <c r="G209" s="12">
        <f>G210+G222</f>
        <v>37889.3</v>
      </c>
      <c r="H209" s="80">
        <f t="shared" si="22"/>
        <v>3.5560115960592773</v>
      </c>
    </row>
    <row r="210" spans="1:8" ht="27" customHeight="1">
      <c r="A210" s="6"/>
      <c r="B210" s="183" t="s">
        <v>187</v>
      </c>
      <c r="C210" s="183"/>
      <c r="D210" s="184" t="s">
        <v>188</v>
      </c>
      <c r="E210" s="72">
        <f>E211</f>
        <v>44354.399999999994</v>
      </c>
      <c r="F210" s="72">
        <f>F211</f>
        <v>54098</v>
      </c>
      <c r="G210" s="72">
        <f>G211</f>
        <v>27818.399999999998</v>
      </c>
      <c r="H210" s="60">
        <f t="shared" si="22"/>
        <v>51.4222337239824</v>
      </c>
    </row>
    <row r="211" spans="1:8" ht="13.5">
      <c r="A211" s="6"/>
      <c r="B211" s="171" t="s">
        <v>234</v>
      </c>
      <c r="C211" s="205"/>
      <c r="D211" s="206" t="s">
        <v>235</v>
      </c>
      <c r="E211" s="79">
        <f>E212+E214+E216+E218+E220</f>
        <v>44354.399999999994</v>
      </c>
      <c r="F211" s="79">
        <f>F212+F214+F216+F218+F220</f>
        <v>54098</v>
      </c>
      <c r="G211" s="79">
        <f>G212+G214+G216+G218+G220</f>
        <v>27818.399999999998</v>
      </c>
      <c r="H211" s="111">
        <f aca="true" t="shared" si="23" ref="H211:H221">G211/F211*100</f>
        <v>51.4222337239824</v>
      </c>
    </row>
    <row r="212" spans="1:8" ht="40.5" customHeight="1">
      <c r="A212" s="6"/>
      <c r="B212" s="127" t="s">
        <v>236</v>
      </c>
      <c r="C212" s="207"/>
      <c r="D212" s="208" t="s">
        <v>237</v>
      </c>
      <c r="E212" s="42">
        <f>E213</f>
        <v>945</v>
      </c>
      <c r="F212" s="42">
        <f>F213</f>
        <v>1013.6</v>
      </c>
      <c r="G212" s="42">
        <f>G213</f>
        <v>68.6</v>
      </c>
      <c r="H212" s="46">
        <f t="shared" si="23"/>
        <v>6.767955801104971</v>
      </c>
    </row>
    <row r="213" spans="1:8" ht="27" customHeight="1">
      <c r="A213" s="6"/>
      <c r="B213" s="127"/>
      <c r="C213" s="187" t="s">
        <v>3</v>
      </c>
      <c r="D213" s="188" t="s">
        <v>152</v>
      </c>
      <c r="E213" s="42">
        <v>945</v>
      </c>
      <c r="F213" s="46">
        <v>1013.6</v>
      </c>
      <c r="G213" s="46">
        <v>68.6</v>
      </c>
      <c r="H213" s="46">
        <f t="shared" si="23"/>
        <v>6.767955801104971</v>
      </c>
    </row>
    <row r="214" spans="1:8" ht="54" customHeight="1">
      <c r="A214" s="6"/>
      <c r="B214" s="127" t="s">
        <v>238</v>
      </c>
      <c r="C214" s="207"/>
      <c r="D214" s="208" t="s">
        <v>537</v>
      </c>
      <c r="E214" s="42">
        <f>E215</f>
        <v>4833.3</v>
      </c>
      <c r="F214" s="42">
        <f>F215</f>
        <v>11128.5</v>
      </c>
      <c r="G214" s="42">
        <f>G215</f>
        <v>3854.2</v>
      </c>
      <c r="H214" s="46">
        <f t="shared" si="23"/>
        <v>34.63359841847509</v>
      </c>
    </row>
    <row r="215" spans="1:8" ht="27" customHeight="1">
      <c r="A215" s="6"/>
      <c r="B215" s="127"/>
      <c r="C215" s="187" t="s">
        <v>3</v>
      </c>
      <c r="D215" s="188" t="s">
        <v>152</v>
      </c>
      <c r="E215" s="42">
        <v>4833.3</v>
      </c>
      <c r="F215" s="46">
        <v>11128.5</v>
      </c>
      <c r="G215" s="46">
        <v>3854.2</v>
      </c>
      <c r="H215" s="46">
        <f t="shared" si="23"/>
        <v>34.63359841847509</v>
      </c>
    </row>
    <row r="216" spans="1:8" ht="27" customHeight="1">
      <c r="A216" s="6"/>
      <c r="B216" s="127" t="s">
        <v>239</v>
      </c>
      <c r="C216" s="207"/>
      <c r="D216" s="208" t="s">
        <v>240</v>
      </c>
      <c r="E216" s="42">
        <f>E217</f>
        <v>17369</v>
      </c>
      <c r="F216" s="42">
        <f>F217</f>
        <v>17369</v>
      </c>
      <c r="G216" s="42">
        <f>G217</f>
        <v>0</v>
      </c>
      <c r="H216" s="46">
        <f t="shared" si="23"/>
        <v>0</v>
      </c>
    </row>
    <row r="217" spans="1:8" ht="13.5">
      <c r="A217" s="6"/>
      <c r="B217" s="127"/>
      <c r="C217" s="187" t="s">
        <v>4</v>
      </c>
      <c r="D217" s="188" t="s">
        <v>5</v>
      </c>
      <c r="E217" s="42">
        <v>17369</v>
      </c>
      <c r="F217" s="46">
        <v>17369</v>
      </c>
      <c r="G217" s="46">
        <v>0</v>
      </c>
      <c r="H217" s="46">
        <f t="shared" si="23"/>
        <v>0</v>
      </c>
    </row>
    <row r="218" spans="1:8" ht="27" customHeight="1">
      <c r="A218" s="6"/>
      <c r="B218" s="127" t="s">
        <v>241</v>
      </c>
      <c r="C218" s="207"/>
      <c r="D218" s="208" t="s">
        <v>242</v>
      </c>
      <c r="E218" s="42">
        <f>E219</f>
        <v>20607.1</v>
      </c>
      <c r="F218" s="42">
        <f>F219</f>
        <v>23986.9</v>
      </c>
      <c r="G218" s="42">
        <f>G219</f>
        <v>23664.8</v>
      </c>
      <c r="H218" s="46">
        <f t="shared" si="23"/>
        <v>98.65718371277656</v>
      </c>
    </row>
    <row r="219" spans="1:8" ht="13.5">
      <c r="A219" s="6"/>
      <c r="B219" s="127"/>
      <c r="C219" s="187" t="s">
        <v>4</v>
      </c>
      <c r="D219" s="188" t="s">
        <v>5</v>
      </c>
      <c r="E219" s="42">
        <v>20607.1</v>
      </c>
      <c r="F219" s="62">
        <v>23986.9</v>
      </c>
      <c r="G219" s="62">
        <v>23664.8</v>
      </c>
      <c r="H219" s="46">
        <f t="shared" si="23"/>
        <v>98.65718371277656</v>
      </c>
    </row>
    <row r="220" spans="1:8" ht="54" customHeight="1">
      <c r="A220" s="6"/>
      <c r="B220" s="127" t="s">
        <v>243</v>
      </c>
      <c r="C220" s="207"/>
      <c r="D220" s="208" t="s">
        <v>244</v>
      </c>
      <c r="E220" s="42">
        <f>E221</f>
        <v>600</v>
      </c>
      <c r="F220" s="42">
        <f>F221</f>
        <v>600</v>
      </c>
      <c r="G220" s="42">
        <f>G221</f>
        <v>230.8</v>
      </c>
      <c r="H220" s="46">
        <f t="shared" si="23"/>
        <v>38.46666666666667</v>
      </c>
    </row>
    <row r="221" spans="1:8" ht="13.5">
      <c r="A221" s="6"/>
      <c r="B221" s="209"/>
      <c r="C221" s="187" t="s">
        <v>4</v>
      </c>
      <c r="D221" s="188" t="s">
        <v>5</v>
      </c>
      <c r="E221" s="42">
        <v>600</v>
      </c>
      <c r="F221" s="62">
        <v>600</v>
      </c>
      <c r="G221" s="62">
        <v>230.8</v>
      </c>
      <c r="H221" s="46">
        <f t="shared" si="23"/>
        <v>38.46666666666667</v>
      </c>
    </row>
    <row r="222" spans="1:8" ht="13.5" customHeight="1">
      <c r="A222" s="4"/>
      <c r="B222" s="135" t="s">
        <v>145</v>
      </c>
      <c r="C222" s="168"/>
      <c r="D222" s="169" t="s">
        <v>146</v>
      </c>
      <c r="E222" s="201">
        <f>E223</f>
        <v>1000000</v>
      </c>
      <c r="F222" s="201">
        <f aca="true" t="shared" si="24" ref="F222:G228">F223</f>
        <v>1011401.9</v>
      </c>
      <c r="G222" s="201">
        <f t="shared" si="24"/>
        <v>10070.900000000001</v>
      </c>
      <c r="H222" s="60">
        <f aca="true" t="shared" si="25" ref="H222:H245">G222/F222*100</f>
        <v>0.99573670961069</v>
      </c>
    </row>
    <row r="223" spans="1:8" s="112" customFormat="1" ht="69">
      <c r="A223" s="210"/>
      <c r="B223" s="171" t="s">
        <v>157</v>
      </c>
      <c r="C223" s="171"/>
      <c r="D223" s="191" t="s">
        <v>158</v>
      </c>
      <c r="E223" s="198">
        <f>E228+E226+E224</f>
        <v>1000000</v>
      </c>
      <c r="F223" s="198">
        <f>F228+F226+F224</f>
        <v>1011401.9</v>
      </c>
      <c r="G223" s="198">
        <f>G228+G226+G224</f>
        <v>10070.900000000001</v>
      </c>
      <c r="H223" s="61">
        <f t="shared" si="25"/>
        <v>0.99573670961069</v>
      </c>
    </row>
    <row r="224" spans="1:8" ht="54" customHeight="1">
      <c r="A224" s="4"/>
      <c r="B224" s="141" t="s">
        <v>532</v>
      </c>
      <c r="C224" s="132"/>
      <c r="D224" s="133" t="s">
        <v>533</v>
      </c>
      <c r="E224" s="202">
        <f>E225</f>
        <v>0</v>
      </c>
      <c r="F224" s="202">
        <f t="shared" si="24"/>
        <v>6557.6</v>
      </c>
      <c r="G224" s="202">
        <f t="shared" si="24"/>
        <v>5226.6</v>
      </c>
      <c r="H224" s="62">
        <f t="shared" si="25"/>
        <v>79.7029401000366</v>
      </c>
    </row>
    <row r="225" spans="1:8" ht="27" customHeight="1">
      <c r="A225" s="4"/>
      <c r="B225" s="135"/>
      <c r="C225" s="187" t="s">
        <v>6</v>
      </c>
      <c r="D225" s="188" t="s">
        <v>358</v>
      </c>
      <c r="E225" s="42">
        <v>0</v>
      </c>
      <c r="F225" s="13">
        <v>6557.6</v>
      </c>
      <c r="G225" s="13">
        <v>5226.6</v>
      </c>
      <c r="H225" s="62">
        <f t="shared" si="25"/>
        <v>79.7029401000366</v>
      </c>
    </row>
    <row r="226" spans="1:8" ht="13.5" customHeight="1">
      <c r="A226" s="4"/>
      <c r="B226" s="141" t="s">
        <v>558</v>
      </c>
      <c r="C226" s="132"/>
      <c r="D226" s="133" t="s">
        <v>559</v>
      </c>
      <c r="E226" s="202">
        <f>E227</f>
        <v>0</v>
      </c>
      <c r="F226" s="202">
        <f t="shared" si="24"/>
        <v>4844.3</v>
      </c>
      <c r="G226" s="202">
        <f t="shared" si="24"/>
        <v>4844.3</v>
      </c>
      <c r="H226" s="62">
        <f t="shared" si="25"/>
        <v>100</v>
      </c>
    </row>
    <row r="227" spans="1:8" ht="27" customHeight="1">
      <c r="A227" s="4"/>
      <c r="B227" s="135"/>
      <c r="C227" s="187" t="s">
        <v>3</v>
      </c>
      <c r="D227" s="188" t="s">
        <v>152</v>
      </c>
      <c r="E227" s="42">
        <v>0</v>
      </c>
      <c r="F227" s="13">
        <v>4844.3</v>
      </c>
      <c r="G227" s="13">
        <v>4844.3</v>
      </c>
      <c r="H227" s="62">
        <f t="shared" si="25"/>
        <v>100</v>
      </c>
    </row>
    <row r="228" spans="1:8" ht="40.5" customHeight="1">
      <c r="A228" s="4"/>
      <c r="B228" s="141" t="s">
        <v>245</v>
      </c>
      <c r="C228" s="132"/>
      <c r="D228" s="133" t="s">
        <v>246</v>
      </c>
      <c r="E228" s="202">
        <f>E229</f>
        <v>1000000</v>
      </c>
      <c r="F228" s="202">
        <f t="shared" si="24"/>
        <v>1000000</v>
      </c>
      <c r="G228" s="202">
        <f t="shared" si="24"/>
        <v>0</v>
      </c>
      <c r="H228" s="62">
        <f t="shared" si="25"/>
        <v>0</v>
      </c>
    </row>
    <row r="229" spans="1:8" ht="54" customHeight="1">
      <c r="A229" s="4"/>
      <c r="B229" s="135"/>
      <c r="C229" s="127" t="s">
        <v>10</v>
      </c>
      <c r="D229" s="134" t="s">
        <v>247</v>
      </c>
      <c r="E229" s="42">
        <v>1000000</v>
      </c>
      <c r="F229" s="13">
        <v>1000000</v>
      </c>
      <c r="G229" s="13">
        <v>0</v>
      </c>
      <c r="H229" s="62">
        <f t="shared" si="25"/>
        <v>0</v>
      </c>
    </row>
    <row r="230" spans="1:8" s="68" customFormat="1" ht="13.5">
      <c r="A230" s="85" t="s">
        <v>96</v>
      </c>
      <c r="B230" s="171"/>
      <c r="C230" s="207"/>
      <c r="D230" s="206" t="s">
        <v>97</v>
      </c>
      <c r="E230" s="79">
        <f>E231+E239</f>
        <v>0</v>
      </c>
      <c r="F230" s="79">
        <f>F231+F239</f>
        <v>11382.2</v>
      </c>
      <c r="G230" s="79">
        <f>G231+G239</f>
        <v>542.2</v>
      </c>
      <c r="H230" s="80">
        <f t="shared" si="25"/>
        <v>4.763578218622059</v>
      </c>
    </row>
    <row r="231" spans="1:8" ht="27" customHeight="1">
      <c r="A231" s="6"/>
      <c r="B231" s="170" t="s">
        <v>187</v>
      </c>
      <c r="C231" s="183"/>
      <c r="D231" s="184" t="s">
        <v>188</v>
      </c>
      <c r="E231" s="72">
        <f>E235+E232</f>
        <v>0</v>
      </c>
      <c r="F231" s="72">
        <f>F235+F232</f>
        <v>6205.5</v>
      </c>
      <c r="G231" s="72">
        <f>G235+G232</f>
        <v>404.90000000000003</v>
      </c>
      <c r="H231" s="44">
        <f t="shared" si="25"/>
        <v>6.524856981709775</v>
      </c>
    </row>
    <row r="232" spans="1:8" ht="13.5">
      <c r="A232" s="6"/>
      <c r="B232" s="171" t="s">
        <v>234</v>
      </c>
      <c r="C232" s="171"/>
      <c r="D232" s="191" t="s">
        <v>601</v>
      </c>
      <c r="E232" s="79">
        <f aca="true" t="shared" si="26" ref="E232:G233">E233</f>
        <v>0</v>
      </c>
      <c r="F232" s="79">
        <f t="shared" si="26"/>
        <v>336.2</v>
      </c>
      <c r="G232" s="79">
        <f t="shared" si="26"/>
        <v>117.8</v>
      </c>
      <c r="H232" s="111">
        <f t="shared" si="25"/>
        <v>35.03866745984533</v>
      </c>
    </row>
    <row r="233" spans="1:8" ht="27" customHeight="1">
      <c r="A233" s="6"/>
      <c r="B233" s="127" t="s">
        <v>602</v>
      </c>
      <c r="C233" s="127"/>
      <c r="D233" s="134" t="s">
        <v>603</v>
      </c>
      <c r="E233" s="42">
        <f t="shared" si="26"/>
        <v>0</v>
      </c>
      <c r="F233" s="42">
        <f t="shared" si="26"/>
        <v>336.2</v>
      </c>
      <c r="G233" s="42">
        <f t="shared" si="26"/>
        <v>117.8</v>
      </c>
      <c r="H233" s="46">
        <f t="shared" si="25"/>
        <v>35.03866745984533</v>
      </c>
    </row>
    <row r="234" spans="1:8" ht="13.5" customHeight="1">
      <c r="A234" s="6"/>
      <c r="B234" s="171"/>
      <c r="C234" s="127" t="s">
        <v>4</v>
      </c>
      <c r="D234" s="134" t="s">
        <v>5</v>
      </c>
      <c r="E234" s="42">
        <v>0</v>
      </c>
      <c r="F234" s="16">
        <v>336.2</v>
      </c>
      <c r="G234" s="16">
        <v>117.8</v>
      </c>
      <c r="H234" s="62">
        <f t="shared" si="25"/>
        <v>35.03866745984533</v>
      </c>
    </row>
    <row r="235" spans="1:8" ht="41.25">
      <c r="A235" s="6"/>
      <c r="B235" s="171" t="s">
        <v>248</v>
      </c>
      <c r="C235" s="171"/>
      <c r="D235" s="191" t="s">
        <v>249</v>
      </c>
      <c r="E235" s="79">
        <f>E236</f>
        <v>0</v>
      </c>
      <c r="F235" s="79">
        <f aca="true" t="shared" si="27" ref="F235:G237">F236</f>
        <v>5869.3</v>
      </c>
      <c r="G235" s="79">
        <f t="shared" si="27"/>
        <v>287.1</v>
      </c>
      <c r="H235" s="111">
        <f t="shared" si="25"/>
        <v>4.891554359122894</v>
      </c>
    </row>
    <row r="236" spans="1:8" ht="27" customHeight="1">
      <c r="A236" s="6"/>
      <c r="B236" s="127" t="s">
        <v>250</v>
      </c>
      <c r="C236" s="127"/>
      <c r="D236" s="134" t="s">
        <v>251</v>
      </c>
      <c r="E236" s="42">
        <f>E237</f>
        <v>0</v>
      </c>
      <c r="F236" s="42">
        <f t="shared" si="27"/>
        <v>5869.3</v>
      </c>
      <c r="G236" s="42">
        <f t="shared" si="27"/>
        <v>287.1</v>
      </c>
      <c r="H236" s="46">
        <f t="shared" si="25"/>
        <v>4.891554359122894</v>
      </c>
    </row>
    <row r="237" spans="1:8" ht="13.5">
      <c r="A237" s="6"/>
      <c r="B237" s="127" t="s">
        <v>252</v>
      </c>
      <c r="C237" s="127"/>
      <c r="D237" s="134" t="s">
        <v>253</v>
      </c>
      <c r="E237" s="42">
        <f>E238</f>
        <v>0</v>
      </c>
      <c r="F237" s="42">
        <f t="shared" si="27"/>
        <v>5869.3</v>
      </c>
      <c r="G237" s="42">
        <f t="shared" si="27"/>
        <v>287.1</v>
      </c>
      <c r="H237" s="46">
        <f t="shared" si="25"/>
        <v>4.891554359122894</v>
      </c>
    </row>
    <row r="238" spans="1:8" ht="54" customHeight="1">
      <c r="A238" s="6"/>
      <c r="B238" s="171"/>
      <c r="C238" s="127" t="s">
        <v>10</v>
      </c>
      <c r="D238" s="134" t="s">
        <v>247</v>
      </c>
      <c r="E238" s="42">
        <v>0</v>
      </c>
      <c r="F238" s="16">
        <v>5869.3</v>
      </c>
      <c r="G238" s="16">
        <v>287.1</v>
      </c>
      <c r="H238" s="62">
        <f t="shared" si="25"/>
        <v>4.891554359122894</v>
      </c>
    </row>
    <row r="239" spans="1:8" ht="40.5" customHeight="1">
      <c r="A239" s="34"/>
      <c r="B239" s="170" t="s">
        <v>194</v>
      </c>
      <c r="C239" s="180"/>
      <c r="D239" s="211" t="s">
        <v>195</v>
      </c>
      <c r="E239" s="166">
        <f aca="true" t="shared" si="28" ref="E239:G244">E240</f>
        <v>0</v>
      </c>
      <c r="F239" s="166">
        <f t="shared" si="28"/>
        <v>5176.7</v>
      </c>
      <c r="G239" s="166">
        <f t="shared" si="28"/>
        <v>137.3</v>
      </c>
      <c r="H239" s="60">
        <f t="shared" si="25"/>
        <v>2.6522688199045725</v>
      </c>
    </row>
    <row r="240" spans="1:8" s="68" customFormat="1" ht="41.25">
      <c r="A240" s="34"/>
      <c r="B240" s="171" t="s">
        <v>273</v>
      </c>
      <c r="C240" s="181"/>
      <c r="D240" s="212" t="s">
        <v>274</v>
      </c>
      <c r="E240" s="86">
        <f t="shared" si="28"/>
        <v>0</v>
      </c>
      <c r="F240" s="86">
        <f t="shared" si="28"/>
        <v>5176.7</v>
      </c>
      <c r="G240" s="86">
        <f t="shared" si="28"/>
        <v>137.3</v>
      </c>
      <c r="H240" s="80">
        <f t="shared" si="25"/>
        <v>2.6522688199045725</v>
      </c>
    </row>
    <row r="241" spans="1:8" s="68" customFormat="1" ht="27" customHeight="1">
      <c r="A241" s="34"/>
      <c r="B241" s="127" t="s">
        <v>506</v>
      </c>
      <c r="C241" s="181"/>
      <c r="D241" s="213" t="s">
        <v>251</v>
      </c>
      <c r="E241" s="42">
        <f>E242+E244</f>
        <v>0</v>
      </c>
      <c r="F241" s="42">
        <f>F242+F244</f>
        <v>5176.7</v>
      </c>
      <c r="G241" s="42">
        <f>G242+G244</f>
        <v>137.3</v>
      </c>
      <c r="H241" s="69">
        <f t="shared" si="25"/>
        <v>2.6522688199045725</v>
      </c>
    </row>
    <row r="242" spans="1:8" s="68" customFormat="1" ht="40.5" customHeight="1">
      <c r="A242" s="34"/>
      <c r="B242" s="127" t="s">
        <v>507</v>
      </c>
      <c r="C242" s="181"/>
      <c r="D242" s="213" t="s">
        <v>508</v>
      </c>
      <c r="E242" s="42">
        <f t="shared" si="28"/>
        <v>0</v>
      </c>
      <c r="F242" s="42">
        <f t="shared" si="28"/>
        <v>1131.7</v>
      </c>
      <c r="G242" s="42">
        <f t="shared" si="28"/>
        <v>137.3</v>
      </c>
      <c r="H242" s="69">
        <f t="shared" si="25"/>
        <v>12.132190509852435</v>
      </c>
    </row>
    <row r="243" spans="1:8" s="68" customFormat="1" ht="54" customHeight="1">
      <c r="A243" s="34"/>
      <c r="B243" s="127"/>
      <c r="C243" s="187" t="s">
        <v>10</v>
      </c>
      <c r="D243" s="134" t="s">
        <v>247</v>
      </c>
      <c r="E243" s="42">
        <v>0</v>
      </c>
      <c r="F243" s="69">
        <v>1131.7</v>
      </c>
      <c r="G243" s="69">
        <v>137.3</v>
      </c>
      <c r="H243" s="69">
        <f t="shared" si="25"/>
        <v>12.132190509852435</v>
      </c>
    </row>
    <row r="244" spans="1:8" s="68" customFormat="1" ht="67.5" customHeight="1">
      <c r="A244" s="34"/>
      <c r="B244" s="127" t="s">
        <v>612</v>
      </c>
      <c r="C244" s="181"/>
      <c r="D244" s="213" t="s">
        <v>613</v>
      </c>
      <c r="E244" s="42">
        <f t="shared" si="28"/>
        <v>0</v>
      </c>
      <c r="F244" s="42">
        <f t="shared" si="28"/>
        <v>4045</v>
      </c>
      <c r="G244" s="42">
        <f t="shared" si="28"/>
        <v>0</v>
      </c>
      <c r="H244" s="69">
        <f t="shared" si="25"/>
        <v>0</v>
      </c>
    </row>
    <row r="245" spans="1:8" s="68" customFormat="1" ht="54" customHeight="1">
      <c r="A245" s="34"/>
      <c r="B245" s="127"/>
      <c r="C245" s="187" t="s">
        <v>10</v>
      </c>
      <c r="D245" s="134" t="s">
        <v>247</v>
      </c>
      <c r="E245" s="42">
        <v>0</v>
      </c>
      <c r="F245" s="69">
        <v>4045</v>
      </c>
      <c r="G245" s="69">
        <v>0</v>
      </c>
      <c r="H245" s="69">
        <f t="shared" si="25"/>
        <v>0</v>
      </c>
    </row>
    <row r="246" spans="1:8" s="68" customFormat="1" ht="13.5">
      <c r="A246" s="34" t="s">
        <v>57</v>
      </c>
      <c r="B246" s="170"/>
      <c r="C246" s="180"/>
      <c r="D246" s="211" t="s">
        <v>58</v>
      </c>
      <c r="E246" s="166">
        <f>E247</f>
        <v>85391.90000000001</v>
      </c>
      <c r="F246" s="166">
        <f>F247</f>
        <v>130789.00000000001</v>
      </c>
      <c r="G246" s="166">
        <f>G247</f>
        <v>87529.9</v>
      </c>
      <c r="H246" s="80">
        <f aca="true" t="shared" si="29" ref="H246:H335">G246/F246*100</f>
        <v>66.92451200024466</v>
      </c>
    </row>
    <row r="247" spans="1:8" ht="40.5" customHeight="1">
      <c r="A247" s="34"/>
      <c r="B247" s="170" t="s">
        <v>194</v>
      </c>
      <c r="C247" s="180"/>
      <c r="D247" s="211" t="s">
        <v>195</v>
      </c>
      <c r="E247" s="166">
        <f>E248+E274</f>
        <v>85391.90000000001</v>
      </c>
      <c r="F247" s="166">
        <f>F248+F274</f>
        <v>130789.00000000001</v>
      </c>
      <c r="G247" s="166">
        <f>G248+G274</f>
        <v>87529.9</v>
      </c>
      <c r="H247" s="60">
        <f t="shared" si="29"/>
        <v>66.92451200024466</v>
      </c>
    </row>
    <row r="248" spans="1:8" ht="27">
      <c r="A248" s="34"/>
      <c r="B248" s="171" t="s">
        <v>254</v>
      </c>
      <c r="C248" s="181"/>
      <c r="D248" s="212" t="s">
        <v>255</v>
      </c>
      <c r="E248" s="86">
        <f>E249+E251+E253+E256+E259+E272</f>
        <v>81762.6</v>
      </c>
      <c r="F248" s="86">
        <f>F249+F251+F253+F256+F259+F272</f>
        <v>127132.70000000001</v>
      </c>
      <c r="G248" s="86">
        <f>G249+G251+G253+G256+G259+G272</f>
        <v>84775.79999999999</v>
      </c>
      <c r="H248" s="61">
        <f t="shared" si="29"/>
        <v>66.6829226469665</v>
      </c>
    </row>
    <row r="249" spans="1:8" ht="27" customHeight="1">
      <c r="A249" s="34"/>
      <c r="B249" s="127" t="s">
        <v>256</v>
      </c>
      <c r="C249" s="181"/>
      <c r="D249" s="213" t="s">
        <v>257</v>
      </c>
      <c r="E249" s="42">
        <f>E250</f>
        <v>31340</v>
      </c>
      <c r="F249" s="42">
        <f>F250</f>
        <v>31265.1</v>
      </c>
      <c r="G249" s="42">
        <f>G250</f>
        <v>23642.3</v>
      </c>
      <c r="H249" s="62">
        <f t="shared" si="29"/>
        <v>75.61882098569971</v>
      </c>
    </row>
    <row r="250" spans="1:8" ht="27" customHeight="1">
      <c r="A250" s="34"/>
      <c r="B250" s="127"/>
      <c r="C250" s="187" t="s">
        <v>3</v>
      </c>
      <c r="D250" s="188" t="s">
        <v>152</v>
      </c>
      <c r="E250" s="42">
        <v>31340</v>
      </c>
      <c r="F250" s="62">
        <v>31265.1</v>
      </c>
      <c r="G250" s="62">
        <v>23642.3</v>
      </c>
      <c r="H250" s="62">
        <f t="shared" si="29"/>
        <v>75.61882098569971</v>
      </c>
    </row>
    <row r="251" spans="1:8" ht="13.5" customHeight="1">
      <c r="A251" s="33"/>
      <c r="B251" s="127" t="s">
        <v>258</v>
      </c>
      <c r="C251" s="181"/>
      <c r="D251" s="213" t="s">
        <v>259</v>
      </c>
      <c r="E251" s="42">
        <f>E252</f>
        <v>16611.9</v>
      </c>
      <c r="F251" s="42">
        <f>F252</f>
        <v>16611.9</v>
      </c>
      <c r="G251" s="42">
        <f>G252</f>
        <v>16157.6</v>
      </c>
      <c r="H251" s="62">
        <f t="shared" si="29"/>
        <v>97.26521349153317</v>
      </c>
    </row>
    <row r="252" spans="1:8" ht="27" customHeight="1">
      <c r="A252" s="33"/>
      <c r="B252" s="127"/>
      <c r="C252" s="187" t="s">
        <v>3</v>
      </c>
      <c r="D252" s="188" t="s">
        <v>152</v>
      </c>
      <c r="E252" s="42">
        <v>16611.9</v>
      </c>
      <c r="F252" s="57">
        <v>16611.9</v>
      </c>
      <c r="G252" s="57">
        <v>16157.6</v>
      </c>
      <c r="H252" s="62">
        <f t="shared" si="29"/>
        <v>97.26521349153317</v>
      </c>
    </row>
    <row r="253" spans="1:8" ht="40.5" customHeight="1">
      <c r="A253" s="33"/>
      <c r="B253" s="127" t="s">
        <v>260</v>
      </c>
      <c r="C253" s="187"/>
      <c r="D253" s="188" t="s">
        <v>261</v>
      </c>
      <c r="E253" s="42">
        <f>E254+E255</f>
        <v>23842.6</v>
      </c>
      <c r="F253" s="42">
        <f>F254+F255</f>
        <v>32969.8</v>
      </c>
      <c r="G253" s="42">
        <f>G254+G255</f>
        <v>17341.600000000002</v>
      </c>
      <c r="H253" s="62">
        <f t="shared" si="29"/>
        <v>52.59843857105594</v>
      </c>
    </row>
    <row r="254" spans="1:8" ht="27" customHeight="1">
      <c r="A254" s="33"/>
      <c r="B254" s="127"/>
      <c r="C254" s="187" t="s">
        <v>3</v>
      </c>
      <c r="D254" s="188" t="s">
        <v>152</v>
      </c>
      <c r="E254" s="42">
        <v>22185.8</v>
      </c>
      <c r="F254" s="62">
        <v>31313</v>
      </c>
      <c r="G254" s="62">
        <v>16098.2</v>
      </c>
      <c r="H254" s="62">
        <f t="shared" si="29"/>
        <v>51.41059623798423</v>
      </c>
    </row>
    <row r="255" spans="1:8" ht="13.5" customHeight="1">
      <c r="A255" s="31"/>
      <c r="B255" s="127"/>
      <c r="C255" s="187" t="s">
        <v>4</v>
      </c>
      <c r="D255" s="188" t="s">
        <v>5</v>
      </c>
      <c r="E255" s="42">
        <v>1656.8</v>
      </c>
      <c r="F255" s="57">
        <v>1656.8</v>
      </c>
      <c r="G255" s="57">
        <v>1243.4</v>
      </c>
      <c r="H255" s="62">
        <f t="shared" si="29"/>
        <v>75.0482858522453</v>
      </c>
    </row>
    <row r="256" spans="1:8" ht="13.5" customHeight="1">
      <c r="A256" s="31"/>
      <c r="B256" s="127" t="s">
        <v>262</v>
      </c>
      <c r="C256" s="187"/>
      <c r="D256" s="188" t="s">
        <v>263</v>
      </c>
      <c r="E256" s="42">
        <f>E257+E258</f>
        <v>3571.4</v>
      </c>
      <c r="F256" s="42">
        <f>F257+F258</f>
        <v>7131.5</v>
      </c>
      <c r="G256" s="42">
        <f>G257+G258</f>
        <v>4654.7</v>
      </c>
      <c r="H256" s="62">
        <f t="shared" si="29"/>
        <v>65.26957863002173</v>
      </c>
    </row>
    <row r="257" spans="1:8" ht="27" customHeight="1">
      <c r="A257" s="31"/>
      <c r="B257" s="127"/>
      <c r="C257" s="187" t="s">
        <v>3</v>
      </c>
      <c r="D257" s="188" t="s">
        <v>152</v>
      </c>
      <c r="E257" s="42">
        <v>3571.4</v>
      </c>
      <c r="F257" s="62">
        <v>7127.5</v>
      </c>
      <c r="G257" s="62">
        <v>4650.7</v>
      </c>
      <c r="H257" s="62">
        <f t="shared" si="29"/>
        <v>65.25008768853033</v>
      </c>
    </row>
    <row r="258" spans="1:8" ht="13.5" customHeight="1">
      <c r="A258" s="31"/>
      <c r="B258" s="127"/>
      <c r="C258" s="187" t="s">
        <v>4</v>
      </c>
      <c r="D258" s="188" t="s">
        <v>5</v>
      </c>
      <c r="E258" s="42">
        <v>0</v>
      </c>
      <c r="F258" s="62">
        <v>4</v>
      </c>
      <c r="G258" s="62">
        <v>4</v>
      </c>
      <c r="H258" s="62">
        <f t="shared" si="29"/>
        <v>100</v>
      </c>
    </row>
    <row r="259" spans="1:8" ht="27" customHeight="1">
      <c r="A259" s="31"/>
      <c r="B259" s="127" t="s">
        <v>264</v>
      </c>
      <c r="C259" s="127"/>
      <c r="D259" s="134" t="s">
        <v>251</v>
      </c>
      <c r="E259" s="42">
        <f>E260+E262+E264+E266+E270+E268</f>
        <v>5630.6</v>
      </c>
      <c r="F259" s="42">
        <f>F260+F262+F264+F266+F270+F268</f>
        <v>38388.3</v>
      </c>
      <c r="G259" s="42">
        <f>G260+G262+G264+G266+G270+G268</f>
        <v>22246.399999999998</v>
      </c>
      <c r="H259" s="62">
        <f t="shared" si="29"/>
        <v>57.95099027568295</v>
      </c>
    </row>
    <row r="260" spans="1:8" ht="27" customHeight="1">
      <c r="A260" s="31"/>
      <c r="B260" s="127" t="s">
        <v>265</v>
      </c>
      <c r="C260" s="181"/>
      <c r="D260" s="213" t="s">
        <v>266</v>
      </c>
      <c r="E260" s="42">
        <f>E261</f>
        <v>968.2</v>
      </c>
      <c r="F260" s="42">
        <f>F261</f>
        <v>5337.2</v>
      </c>
      <c r="G260" s="42">
        <f>G261</f>
        <v>4369</v>
      </c>
      <c r="H260" s="62">
        <f t="shared" si="29"/>
        <v>81.85940193359814</v>
      </c>
    </row>
    <row r="261" spans="1:8" ht="54" customHeight="1">
      <c r="A261" s="31"/>
      <c r="B261" s="127"/>
      <c r="C261" s="127" t="s">
        <v>10</v>
      </c>
      <c r="D261" s="134" t="s">
        <v>247</v>
      </c>
      <c r="E261" s="42">
        <v>968.2</v>
      </c>
      <c r="F261" s="56">
        <v>5337.2</v>
      </c>
      <c r="G261" s="56">
        <v>4369</v>
      </c>
      <c r="H261" s="62">
        <f t="shared" si="29"/>
        <v>81.85940193359814</v>
      </c>
    </row>
    <row r="262" spans="1:8" ht="27" customHeight="1">
      <c r="A262" s="31"/>
      <c r="B262" s="127" t="s">
        <v>267</v>
      </c>
      <c r="C262" s="181"/>
      <c r="D262" s="213" t="s">
        <v>268</v>
      </c>
      <c r="E262" s="42">
        <f>E263</f>
        <v>951.7</v>
      </c>
      <c r="F262" s="42">
        <f>F263</f>
        <v>13530.3</v>
      </c>
      <c r="G262" s="42">
        <f>G263</f>
        <v>12578.6</v>
      </c>
      <c r="H262" s="62">
        <f t="shared" si="29"/>
        <v>92.96615743922901</v>
      </c>
    </row>
    <row r="263" spans="1:8" ht="54" customHeight="1">
      <c r="A263" s="31"/>
      <c r="B263" s="127"/>
      <c r="C263" s="127" t="s">
        <v>10</v>
      </c>
      <c r="D263" s="134" t="s">
        <v>247</v>
      </c>
      <c r="E263" s="42">
        <v>951.7</v>
      </c>
      <c r="F263" s="62">
        <v>13530.3</v>
      </c>
      <c r="G263" s="62">
        <v>12578.6</v>
      </c>
      <c r="H263" s="62">
        <f t="shared" si="29"/>
        <v>92.96615743922901</v>
      </c>
    </row>
    <row r="264" spans="1:8" ht="40.5" customHeight="1">
      <c r="A264" s="31"/>
      <c r="B264" s="196" t="s">
        <v>269</v>
      </c>
      <c r="C264" s="130"/>
      <c r="D264" s="131" t="s">
        <v>270</v>
      </c>
      <c r="E264" s="42">
        <f>E265</f>
        <v>3710.7</v>
      </c>
      <c r="F264" s="42">
        <f>F265</f>
        <v>3710.7</v>
      </c>
      <c r="G264" s="42">
        <f>G265</f>
        <v>0</v>
      </c>
      <c r="H264" s="62">
        <f t="shared" si="29"/>
        <v>0</v>
      </c>
    </row>
    <row r="265" spans="1:8" ht="54" customHeight="1">
      <c r="A265" s="31"/>
      <c r="B265" s="196"/>
      <c r="C265" s="130" t="s">
        <v>10</v>
      </c>
      <c r="D265" s="131" t="s">
        <v>247</v>
      </c>
      <c r="E265" s="42">
        <v>3710.7</v>
      </c>
      <c r="F265" s="13">
        <v>3710.7</v>
      </c>
      <c r="G265" s="13">
        <v>0</v>
      </c>
      <c r="H265" s="62">
        <f t="shared" si="29"/>
        <v>0</v>
      </c>
    </row>
    <row r="266" spans="1:8" ht="54" customHeight="1">
      <c r="A266" s="31"/>
      <c r="B266" s="196" t="s">
        <v>509</v>
      </c>
      <c r="C266" s="130"/>
      <c r="D266" s="131" t="s">
        <v>510</v>
      </c>
      <c r="E266" s="42">
        <f>E267</f>
        <v>0</v>
      </c>
      <c r="F266" s="42">
        <f>F267</f>
        <v>116.4</v>
      </c>
      <c r="G266" s="42">
        <f>G267</f>
        <v>116.4</v>
      </c>
      <c r="H266" s="62">
        <f aca="true" t="shared" si="30" ref="H266:H271">G266/F266*100</f>
        <v>100</v>
      </c>
    </row>
    <row r="267" spans="1:8" ht="54" customHeight="1">
      <c r="A267" s="31"/>
      <c r="B267" s="196"/>
      <c r="C267" s="130" t="s">
        <v>10</v>
      </c>
      <c r="D267" s="131" t="s">
        <v>247</v>
      </c>
      <c r="E267" s="42">
        <v>0</v>
      </c>
      <c r="F267" s="13">
        <v>116.4</v>
      </c>
      <c r="G267" s="13">
        <v>116.4</v>
      </c>
      <c r="H267" s="62">
        <f t="shared" si="30"/>
        <v>100</v>
      </c>
    </row>
    <row r="268" spans="1:8" ht="13.5" customHeight="1">
      <c r="A268" s="31"/>
      <c r="B268" s="196" t="s">
        <v>511</v>
      </c>
      <c r="C268" s="130"/>
      <c r="D268" s="131" t="s">
        <v>512</v>
      </c>
      <c r="E268" s="42">
        <f>E269</f>
        <v>0</v>
      </c>
      <c r="F268" s="42">
        <f>F269</f>
        <v>7645.2</v>
      </c>
      <c r="G268" s="42">
        <f>G269</f>
        <v>353.3</v>
      </c>
      <c r="H268" s="62">
        <f t="shared" si="30"/>
        <v>4.621200230209805</v>
      </c>
    </row>
    <row r="269" spans="1:8" ht="54" customHeight="1">
      <c r="A269" s="31"/>
      <c r="B269" s="196"/>
      <c r="C269" s="130" t="s">
        <v>10</v>
      </c>
      <c r="D269" s="131" t="s">
        <v>247</v>
      </c>
      <c r="E269" s="42">
        <v>0</v>
      </c>
      <c r="F269" s="13">
        <v>7645.2</v>
      </c>
      <c r="G269" s="13">
        <v>353.3</v>
      </c>
      <c r="H269" s="62">
        <f t="shared" si="30"/>
        <v>4.621200230209805</v>
      </c>
    </row>
    <row r="270" spans="1:8" ht="54" customHeight="1">
      <c r="A270" s="31"/>
      <c r="B270" s="196" t="s">
        <v>574</v>
      </c>
      <c r="C270" s="130"/>
      <c r="D270" s="131" t="s">
        <v>575</v>
      </c>
      <c r="E270" s="42">
        <f>E271</f>
        <v>0</v>
      </c>
      <c r="F270" s="42">
        <f>F271</f>
        <v>8048.5</v>
      </c>
      <c r="G270" s="42">
        <f>G271</f>
        <v>4829.1</v>
      </c>
      <c r="H270" s="62">
        <f t="shared" si="30"/>
        <v>60.00000000000001</v>
      </c>
    </row>
    <row r="271" spans="1:8" ht="54" customHeight="1">
      <c r="A271" s="31"/>
      <c r="B271" s="196"/>
      <c r="C271" s="130" t="s">
        <v>10</v>
      </c>
      <c r="D271" s="131" t="s">
        <v>247</v>
      </c>
      <c r="E271" s="42">
        <v>0</v>
      </c>
      <c r="F271" s="13">
        <v>8048.5</v>
      </c>
      <c r="G271" s="13">
        <v>4829.1</v>
      </c>
      <c r="H271" s="62">
        <f t="shared" si="30"/>
        <v>60.00000000000001</v>
      </c>
    </row>
    <row r="272" spans="1:8" ht="27" customHeight="1">
      <c r="A272" s="31"/>
      <c r="B272" s="127" t="s">
        <v>271</v>
      </c>
      <c r="C272" s="181"/>
      <c r="D272" s="213" t="s">
        <v>272</v>
      </c>
      <c r="E272" s="42">
        <f>E273</f>
        <v>766.1</v>
      </c>
      <c r="F272" s="42">
        <f>F273</f>
        <v>766.1</v>
      </c>
      <c r="G272" s="42">
        <f>G273</f>
        <v>733.2</v>
      </c>
      <c r="H272" s="62">
        <f t="shared" si="29"/>
        <v>95.70552147239265</v>
      </c>
    </row>
    <row r="273" spans="1:8" ht="13.5" customHeight="1">
      <c r="A273" s="31"/>
      <c r="B273" s="132"/>
      <c r="C273" s="187" t="s">
        <v>4</v>
      </c>
      <c r="D273" s="188" t="s">
        <v>5</v>
      </c>
      <c r="E273" s="42">
        <v>766.1</v>
      </c>
      <c r="F273" s="47">
        <v>766.1</v>
      </c>
      <c r="G273" s="47">
        <v>733.2</v>
      </c>
      <c r="H273" s="62">
        <f t="shared" si="29"/>
        <v>95.70552147239265</v>
      </c>
    </row>
    <row r="274" spans="1:8" ht="41.25">
      <c r="A274" s="31"/>
      <c r="B274" s="181" t="s">
        <v>273</v>
      </c>
      <c r="C274" s="181"/>
      <c r="D274" s="212" t="s">
        <v>274</v>
      </c>
      <c r="E274" s="86">
        <f>E275+E277</f>
        <v>3629.3</v>
      </c>
      <c r="F274" s="86">
        <f>F275+F277</f>
        <v>3656.3</v>
      </c>
      <c r="G274" s="86">
        <f>G275+G277</f>
        <v>2754.1</v>
      </c>
      <c r="H274" s="61">
        <f t="shared" si="29"/>
        <v>75.32478188332466</v>
      </c>
    </row>
    <row r="275" spans="1:8" ht="27" customHeight="1">
      <c r="A275" s="31"/>
      <c r="B275" s="132" t="s">
        <v>275</v>
      </c>
      <c r="C275" s="132"/>
      <c r="D275" s="213" t="s">
        <v>276</v>
      </c>
      <c r="E275" s="67">
        <f>E276</f>
        <v>1849.8</v>
      </c>
      <c r="F275" s="67">
        <f>F276</f>
        <v>1849.8</v>
      </c>
      <c r="G275" s="67">
        <f>G276</f>
        <v>1769.5</v>
      </c>
      <c r="H275" s="62">
        <f t="shared" si="29"/>
        <v>95.6589901610985</v>
      </c>
    </row>
    <row r="276" spans="1:8" ht="27" customHeight="1">
      <c r="A276" s="31"/>
      <c r="B276" s="132"/>
      <c r="C276" s="187" t="s">
        <v>3</v>
      </c>
      <c r="D276" s="188" t="s">
        <v>152</v>
      </c>
      <c r="E276" s="42">
        <v>1849.8</v>
      </c>
      <c r="F276" s="47">
        <v>1849.8</v>
      </c>
      <c r="G276" s="47">
        <v>1769.5</v>
      </c>
      <c r="H276" s="62">
        <f t="shared" si="29"/>
        <v>95.6589901610985</v>
      </c>
    </row>
    <row r="277" spans="1:8" ht="27" customHeight="1">
      <c r="A277" s="31"/>
      <c r="B277" s="132" t="s">
        <v>277</v>
      </c>
      <c r="C277" s="132"/>
      <c r="D277" s="213" t="s">
        <v>278</v>
      </c>
      <c r="E277" s="42">
        <f>E278</f>
        <v>1779.5</v>
      </c>
      <c r="F277" s="42">
        <f>F278</f>
        <v>1806.5</v>
      </c>
      <c r="G277" s="42">
        <f>G278</f>
        <v>984.6</v>
      </c>
      <c r="H277" s="62">
        <f t="shared" si="29"/>
        <v>54.50318295045668</v>
      </c>
    </row>
    <row r="278" spans="1:8" ht="27" customHeight="1">
      <c r="A278" s="31"/>
      <c r="B278" s="132"/>
      <c r="C278" s="187" t="s">
        <v>3</v>
      </c>
      <c r="D278" s="188" t="s">
        <v>152</v>
      </c>
      <c r="E278" s="42">
        <v>1779.5</v>
      </c>
      <c r="F278" s="56">
        <v>1806.5</v>
      </c>
      <c r="G278" s="56">
        <v>984.6</v>
      </c>
      <c r="H278" s="62">
        <f t="shared" si="29"/>
        <v>54.50318295045668</v>
      </c>
    </row>
    <row r="279" spans="1:8" s="68" customFormat="1" ht="27">
      <c r="A279" s="85" t="s">
        <v>59</v>
      </c>
      <c r="B279" s="162"/>
      <c r="C279" s="214"/>
      <c r="D279" s="215" t="s">
        <v>98</v>
      </c>
      <c r="E279" s="111">
        <f>E280</f>
        <v>13945.8</v>
      </c>
      <c r="F279" s="111">
        <f>F280</f>
        <v>13947.099999999999</v>
      </c>
      <c r="G279" s="111">
        <f>G280</f>
        <v>13053.8</v>
      </c>
      <c r="H279" s="80">
        <f t="shared" si="29"/>
        <v>93.59508428275413</v>
      </c>
    </row>
    <row r="280" spans="1:8" ht="13.5">
      <c r="A280" s="6"/>
      <c r="B280" s="136" t="s">
        <v>145</v>
      </c>
      <c r="C280" s="139"/>
      <c r="D280" s="216" t="s">
        <v>146</v>
      </c>
      <c r="E280" s="99">
        <f>E281+E286</f>
        <v>13945.8</v>
      </c>
      <c r="F280" s="99">
        <f>F281+F286</f>
        <v>13947.099999999999</v>
      </c>
      <c r="G280" s="99">
        <f>G281+G286</f>
        <v>13053.8</v>
      </c>
      <c r="H280" s="60">
        <f t="shared" si="29"/>
        <v>93.59508428275413</v>
      </c>
    </row>
    <row r="281" spans="1:8" s="112" customFormat="1" ht="27">
      <c r="A281" s="6"/>
      <c r="B281" s="139" t="s">
        <v>147</v>
      </c>
      <c r="C281" s="160"/>
      <c r="D281" s="177" t="s">
        <v>148</v>
      </c>
      <c r="E281" s="43">
        <f>E282</f>
        <v>8293.8</v>
      </c>
      <c r="F281" s="43">
        <f>F282</f>
        <v>8302.5</v>
      </c>
      <c r="G281" s="43">
        <f>G282</f>
        <v>7707.4</v>
      </c>
      <c r="H281" s="61">
        <f t="shared" si="29"/>
        <v>92.83227943390544</v>
      </c>
    </row>
    <row r="282" spans="1:8" ht="13.5">
      <c r="A282" s="6"/>
      <c r="B282" s="144" t="s">
        <v>151</v>
      </c>
      <c r="C282" s="145"/>
      <c r="D282" s="146" t="s">
        <v>21</v>
      </c>
      <c r="E282" s="45">
        <f>E283+E284+E285</f>
        <v>8293.8</v>
      </c>
      <c r="F282" s="45">
        <f>F283+F284+F285</f>
        <v>8302.5</v>
      </c>
      <c r="G282" s="45">
        <f>G283+G284+G285</f>
        <v>7707.4</v>
      </c>
      <c r="H282" s="62">
        <f t="shared" si="29"/>
        <v>92.83227943390544</v>
      </c>
    </row>
    <row r="283" spans="1:8" ht="80.25" customHeight="1">
      <c r="A283" s="6"/>
      <c r="B283" s="144"/>
      <c r="C283" s="147" t="s">
        <v>2</v>
      </c>
      <c r="D283" s="143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283" s="13">
        <v>7612.8</v>
      </c>
      <c r="F283" s="62">
        <v>7612.8</v>
      </c>
      <c r="G283" s="62">
        <v>7086</v>
      </c>
      <c r="H283" s="62">
        <f t="shared" si="29"/>
        <v>93.08007566204287</v>
      </c>
    </row>
    <row r="284" spans="1:8" ht="27" customHeight="1">
      <c r="A284" s="6"/>
      <c r="B284" s="144"/>
      <c r="C284" s="147" t="s">
        <v>3</v>
      </c>
      <c r="D284" s="143" t="s">
        <v>152</v>
      </c>
      <c r="E284" s="13">
        <v>676.7</v>
      </c>
      <c r="F284" s="13">
        <v>685.4</v>
      </c>
      <c r="G284" s="13">
        <v>619.7</v>
      </c>
      <c r="H284" s="62">
        <f t="shared" si="29"/>
        <v>90.41435658009922</v>
      </c>
    </row>
    <row r="285" spans="1:8" ht="13.5">
      <c r="A285" s="6"/>
      <c r="B285" s="144"/>
      <c r="C285" s="147" t="s">
        <v>4</v>
      </c>
      <c r="D285" s="143" t="s">
        <v>5</v>
      </c>
      <c r="E285" s="13">
        <v>4.3</v>
      </c>
      <c r="F285" s="62">
        <v>4.3</v>
      </c>
      <c r="G285" s="62">
        <v>1.7</v>
      </c>
      <c r="H285" s="62">
        <f t="shared" si="29"/>
        <v>39.53488372093023</v>
      </c>
    </row>
    <row r="286" spans="1:8" s="112" customFormat="1" ht="27" customHeight="1">
      <c r="A286" s="6"/>
      <c r="B286" s="163" t="s">
        <v>181</v>
      </c>
      <c r="C286" s="220"/>
      <c r="D286" s="221" t="s">
        <v>106</v>
      </c>
      <c r="E286" s="43">
        <f>E287</f>
        <v>5652</v>
      </c>
      <c r="F286" s="43">
        <f>F287</f>
        <v>5644.599999999999</v>
      </c>
      <c r="G286" s="43">
        <f>G287</f>
        <v>5346.400000000001</v>
      </c>
      <c r="H286" s="61">
        <f t="shared" si="29"/>
        <v>94.71707472628708</v>
      </c>
    </row>
    <row r="287" spans="1:8" ht="27" customHeight="1">
      <c r="A287" s="6"/>
      <c r="B287" s="144" t="s">
        <v>182</v>
      </c>
      <c r="C287" s="144"/>
      <c r="D287" s="217" t="s">
        <v>183</v>
      </c>
      <c r="E287" s="45">
        <f>E288+E289+E290</f>
        <v>5652</v>
      </c>
      <c r="F287" s="45">
        <f>F288+F289+F290</f>
        <v>5644.599999999999</v>
      </c>
      <c r="G287" s="45">
        <f>G288+G289+G290</f>
        <v>5346.400000000001</v>
      </c>
      <c r="H287" s="62">
        <f t="shared" si="29"/>
        <v>94.71707472628708</v>
      </c>
    </row>
    <row r="288" spans="1:8" ht="81" customHeight="1">
      <c r="A288" s="6"/>
      <c r="B288" s="144"/>
      <c r="C288" s="147" t="s">
        <v>2</v>
      </c>
      <c r="D288" s="143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288" s="13">
        <v>4940.6</v>
      </c>
      <c r="F288" s="16">
        <v>4924.2</v>
      </c>
      <c r="G288" s="16">
        <v>4851.3</v>
      </c>
      <c r="H288" s="62">
        <f t="shared" si="29"/>
        <v>98.51955647617888</v>
      </c>
    </row>
    <row r="289" spans="1:8" ht="27" customHeight="1">
      <c r="A289" s="6"/>
      <c r="B289" s="144"/>
      <c r="C289" s="147" t="s">
        <v>3</v>
      </c>
      <c r="D289" s="143" t="s">
        <v>152</v>
      </c>
      <c r="E289" s="13">
        <v>657</v>
      </c>
      <c r="F289" s="16">
        <v>648</v>
      </c>
      <c r="G289" s="16">
        <v>426.3</v>
      </c>
      <c r="H289" s="62">
        <f t="shared" si="29"/>
        <v>65.78703703703704</v>
      </c>
    </row>
    <row r="290" spans="1:8" ht="13.5">
      <c r="A290" s="6"/>
      <c r="B290" s="144"/>
      <c r="C290" s="147" t="s">
        <v>4</v>
      </c>
      <c r="D290" s="143" t="s">
        <v>5</v>
      </c>
      <c r="E290" s="13">
        <v>54.4</v>
      </c>
      <c r="F290" s="13">
        <v>72.4</v>
      </c>
      <c r="G290" s="13">
        <v>68.8</v>
      </c>
      <c r="H290" s="62">
        <f t="shared" si="29"/>
        <v>95.02762430939225</v>
      </c>
    </row>
    <row r="291" spans="1:8" ht="13.5" customHeight="1">
      <c r="A291" s="4" t="s">
        <v>99</v>
      </c>
      <c r="B291" s="136"/>
      <c r="C291" s="203"/>
      <c r="D291" s="222" t="s">
        <v>100</v>
      </c>
      <c r="E291" s="11">
        <f>E292+E297</f>
        <v>2089.1</v>
      </c>
      <c r="F291" s="11">
        <f>F292+F297</f>
        <v>1714.3000000000002</v>
      </c>
      <c r="G291" s="11">
        <f>G292+G297</f>
        <v>833.2</v>
      </c>
      <c r="H291" s="60">
        <f t="shared" si="29"/>
        <v>48.60292830893076</v>
      </c>
    </row>
    <row r="292" spans="1:8" s="68" customFormat="1" ht="27" customHeight="1">
      <c r="A292" s="85" t="s">
        <v>141</v>
      </c>
      <c r="B292" s="135"/>
      <c r="C292" s="207"/>
      <c r="D292" s="223" t="s">
        <v>142</v>
      </c>
      <c r="E292" s="79">
        <f>E293</f>
        <v>846</v>
      </c>
      <c r="F292" s="79">
        <f aca="true" t="shared" si="31" ref="F292:G295">F293</f>
        <v>465.1</v>
      </c>
      <c r="G292" s="79">
        <f t="shared" si="31"/>
        <v>354</v>
      </c>
      <c r="H292" s="80">
        <f>G292/F292*100</f>
        <v>76.11266394323802</v>
      </c>
    </row>
    <row r="293" spans="1:8" ht="40.5" customHeight="1">
      <c r="A293" s="6"/>
      <c r="B293" s="170" t="s">
        <v>279</v>
      </c>
      <c r="C293" s="180"/>
      <c r="D293" s="211" t="s">
        <v>195</v>
      </c>
      <c r="E293" s="166">
        <f>E294</f>
        <v>846</v>
      </c>
      <c r="F293" s="166">
        <f t="shared" si="31"/>
        <v>465.1</v>
      </c>
      <c r="G293" s="166">
        <f t="shared" si="31"/>
        <v>354</v>
      </c>
      <c r="H293" s="60">
        <f>G293/F293*100</f>
        <v>76.11266394323802</v>
      </c>
    </row>
    <row r="294" spans="1:8" s="75" customFormat="1" ht="41.25">
      <c r="A294" s="90"/>
      <c r="B294" s="181" t="s">
        <v>273</v>
      </c>
      <c r="C294" s="181"/>
      <c r="D294" s="212" t="s">
        <v>274</v>
      </c>
      <c r="E294" s="86">
        <f>E295</f>
        <v>846</v>
      </c>
      <c r="F294" s="86">
        <f t="shared" si="31"/>
        <v>465.1</v>
      </c>
      <c r="G294" s="86">
        <f t="shared" si="31"/>
        <v>354</v>
      </c>
      <c r="H294" s="61">
        <f>G294/F294*100</f>
        <v>76.11266394323802</v>
      </c>
    </row>
    <row r="295" spans="1:8" ht="13.5">
      <c r="A295" s="6"/>
      <c r="B295" s="132" t="s">
        <v>280</v>
      </c>
      <c r="C295" s="224"/>
      <c r="D295" s="225" t="s">
        <v>281</v>
      </c>
      <c r="E295" s="42">
        <f>E296</f>
        <v>846</v>
      </c>
      <c r="F295" s="42">
        <f t="shared" si="31"/>
        <v>465.1</v>
      </c>
      <c r="G295" s="42">
        <f t="shared" si="31"/>
        <v>354</v>
      </c>
      <c r="H295" s="62">
        <f>G295/F295*100</f>
        <v>76.11266394323802</v>
      </c>
    </row>
    <row r="296" spans="1:8" ht="27" customHeight="1">
      <c r="A296" s="6"/>
      <c r="B296" s="141"/>
      <c r="C296" s="130" t="s">
        <v>3</v>
      </c>
      <c r="D296" s="131" t="s">
        <v>152</v>
      </c>
      <c r="E296" s="42">
        <v>846</v>
      </c>
      <c r="F296" s="62">
        <v>465.1</v>
      </c>
      <c r="G296" s="62">
        <v>354</v>
      </c>
      <c r="H296" s="62">
        <f>G296/F296*100</f>
        <v>76.11266394323802</v>
      </c>
    </row>
    <row r="297" spans="1:8" s="68" customFormat="1" ht="27">
      <c r="A297" s="85" t="s">
        <v>41</v>
      </c>
      <c r="B297" s="136"/>
      <c r="C297" s="203"/>
      <c r="D297" s="204" t="s">
        <v>101</v>
      </c>
      <c r="E297" s="43">
        <f>E298</f>
        <v>1243.1</v>
      </c>
      <c r="F297" s="43">
        <f aca="true" t="shared" si="32" ref="F297:G299">F298</f>
        <v>1249.2000000000003</v>
      </c>
      <c r="G297" s="43">
        <f t="shared" si="32"/>
        <v>479.2</v>
      </c>
      <c r="H297" s="80">
        <f t="shared" si="29"/>
        <v>38.36055075248158</v>
      </c>
    </row>
    <row r="298" spans="1:8" ht="13.5">
      <c r="A298" s="6"/>
      <c r="B298" s="135" t="s">
        <v>145</v>
      </c>
      <c r="C298" s="168"/>
      <c r="D298" s="169" t="s">
        <v>146</v>
      </c>
      <c r="E298" s="99">
        <f>E299</f>
        <v>1243.1</v>
      </c>
      <c r="F298" s="99">
        <f t="shared" si="32"/>
        <v>1249.2000000000003</v>
      </c>
      <c r="G298" s="99">
        <f t="shared" si="32"/>
        <v>479.2</v>
      </c>
      <c r="H298" s="60">
        <f t="shared" si="29"/>
        <v>38.36055075248158</v>
      </c>
    </row>
    <row r="299" spans="1:8" s="112" customFormat="1" ht="69">
      <c r="A299" s="6"/>
      <c r="B299" s="157" t="s">
        <v>185</v>
      </c>
      <c r="C299" s="181"/>
      <c r="D299" s="182" t="s">
        <v>158</v>
      </c>
      <c r="E299" s="43">
        <f>E300</f>
        <v>1243.1</v>
      </c>
      <c r="F299" s="43">
        <f t="shared" si="32"/>
        <v>1249.2000000000003</v>
      </c>
      <c r="G299" s="43">
        <f t="shared" si="32"/>
        <v>479.2</v>
      </c>
      <c r="H299" s="61">
        <f t="shared" si="29"/>
        <v>38.36055075248158</v>
      </c>
    </row>
    <row r="300" spans="1:8" ht="26.25" customHeight="1">
      <c r="A300" s="6"/>
      <c r="B300" s="144" t="s">
        <v>282</v>
      </c>
      <c r="C300" s="226"/>
      <c r="D300" s="227" t="s">
        <v>283</v>
      </c>
      <c r="E300" s="45">
        <f>E301+E303+E302</f>
        <v>1243.1</v>
      </c>
      <c r="F300" s="45">
        <f>F301+F303+F302</f>
        <v>1249.2000000000003</v>
      </c>
      <c r="G300" s="45">
        <f>G301+G303+G302</f>
        <v>479.2</v>
      </c>
      <c r="H300" s="62">
        <f t="shared" si="29"/>
        <v>38.36055075248158</v>
      </c>
    </row>
    <row r="301" spans="1:8" ht="27" customHeight="1">
      <c r="A301" s="6"/>
      <c r="B301" s="144"/>
      <c r="C301" s="147" t="s">
        <v>3</v>
      </c>
      <c r="D301" s="143" t="s">
        <v>152</v>
      </c>
      <c r="E301" s="45">
        <v>1218.1</v>
      </c>
      <c r="F301" s="62">
        <v>1041.9</v>
      </c>
      <c r="G301" s="62">
        <v>281</v>
      </c>
      <c r="H301" s="62">
        <f t="shared" si="29"/>
        <v>26.96995872924465</v>
      </c>
    </row>
    <row r="302" spans="1:8" ht="27" customHeight="1">
      <c r="A302" s="6"/>
      <c r="B302" s="144"/>
      <c r="C302" s="147" t="s">
        <v>6</v>
      </c>
      <c r="D302" s="153" t="s">
        <v>358</v>
      </c>
      <c r="E302" s="45">
        <v>0</v>
      </c>
      <c r="F302" s="62">
        <v>12.9</v>
      </c>
      <c r="G302" s="62">
        <v>12.8</v>
      </c>
      <c r="H302" s="62">
        <f t="shared" si="29"/>
        <v>99.2248062015504</v>
      </c>
    </row>
    <row r="303" spans="1:8" ht="40.5" customHeight="1">
      <c r="A303" s="6"/>
      <c r="B303" s="144"/>
      <c r="C303" s="151" t="s">
        <v>8</v>
      </c>
      <c r="D303" s="154" t="s">
        <v>9</v>
      </c>
      <c r="E303" s="45">
        <v>25</v>
      </c>
      <c r="F303" s="62">
        <v>194.4</v>
      </c>
      <c r="G303" s="62">
        <v>185.4</v>
      </c>
      <c r="H303" s="62">
        <f t="shared" si="29"/>
        <v>95.37037037037037</v>
      </c>
    </row>
    <row r="304" spans="1:8" ht="13.5" customHeight="1">
      <c r="A304" s="23" t="s">
        <v>102</v>
      </c>
      <c r="B304" s="10"/>
      <c r="C304" s="22"/>
      <c r="D304" s="48" t="s">
        <v>103</v>
      </c>
      <c r="E304" s="11">
        <f>E305+E339+E420+E478</f>
        <v>1662688.7</v>
      </c>
      <c r="F304" s="11">
        <f>F305+F339+F420+F478</f>
        <v>1919846.1</v>
      </c>
      <c r="G304" s="11">
        <f>G305+G339+G420+G478</f>
        <v>1782202.6999999997</v>
      </c>
      <c r="H304" s="60">
        <f t="shared" si="29"/>
        <v>92.83049823629091</v>
      </c>
    </row>
    <row r="305" spans="1:8" s="68" customFormat="1" ht="13.5">
      <c r="A305" s="76" t="s">
        <v>104</v>
      </c>
      <c r="B305" s="139"/>
      <c r="C305" s="137"/>
      <c r="D305" s="138" t="s">
        <v>105</v>
      </c>
      <c r="E305" s="43">
        <f aca="true" t="shared" si="33" ref="E305:G306">E306</f>
        <v>805741.2999999999</v>
      </c>
      <c r="F305" s="43">
        <f t="shared" si="33"/>
        <v>962304.5</v>
      </c>
      <c r="G305" s="43">
        <f t="shared" si="33"/>
        <v>890600.3999999999</v>
      </c>
      <c r="H305" s="80">
        <f t="shared" si="29"/>
        <v>92.5487098938018</v>
      </c>
    </row>
    <row r="306" spans="1:8" ht="40.5" customHeight="1">
      <c r="A306" s="30"/>
      <c r="B306" s="136" t="s">
        <v>284</v>
      </c>
      <c r="C306" s="136"/>
      <c r="D306" s="228" t="s">
        <v>285</v>
      </c>
      <c r="E306" s="99">
        <f t="shared" si="33"/>
        <v>805741.2999999999</v>
      </c>
      <c r="F306" s="99">
        <f t="shared" si="33"/>
        <v>962304.5</v>
      </c>
      <c r="G306" s="99">
        <f t="shared" si="33"/>
        <v>890600.3999999999</v>
      </c>
      <c r="H306" s="60">
        <f>G306/F306*100</f>
        <v>92.5487098938018</v>
      </c>
    </row>
    <row r="307" spans="1:8" ht="27">
      <c r="A307" s="6"/>
      <c r="B307" s="139" t="s">
        <v>286</v>
      </c>
      <c r="C307" s="137"/>
      <c r="D307" s="138" t="s">
        <v>287</v>
      </c>
      <c r="E307" s="43">
        <f>E308+E315+E317+E333+E337+E335+E320+E311+E329+E331</f>
        <v>805741.2999999999</v>
      </c>
      <c r="F307" s="43">
        <f>F308+F315+F317+F333+F337+F335+F320+F311+F329+F331</f>
        <v>962304.5</v>
      </c>
      <c r="G307" s="43">
        <f>G308+G315+G317+G333+G337+G335+G320+G311+G329+G331</f>
        <v>890600.3999999999</v>
      </c>
      <c r="H307" s="61">
        <f>G307/F307*100</f>
        <v>92.5487098938018</v>
      </c>
    </row>
    <row r="308" spans="1:8" ht="40.5" customHeight="1">
      <c r="A308" s="6"/>
      <c r="B308" s="144" t="s">
        <v>288</v>
      </c>
      <c r="C308" s="178"/>
      <c r="D308" s="229" t="s">
        <v>289</v>
      </c>
      <c r="E308" s="45">
        <f aca="true" t="shared" si="34" ref="E308:G309">E309</f>
        <v>145346.9</v>
      </c>
      <c r="F308" s="45">
        <f t="shared" si="34"/>
        <v>162847.7</v>
      </c>
      <c r="G308" s="45">
        <f t="shared" si="34"/>
        <v>161220.9</v>
      </c>
      <c r="H308" s="62">
        <f>G308/F308*100</f>
        <v>99.00102979655223</v>
      </c>
    </row>
    <row r="309" spans="1:8" ht="81" customHeight="1">
      <c r="A309" s="6"/>
      <c r="B309" s="144" t="s">
        <v>290</v>
      </c>
      <c r="C309" s="144"/>
      <c r="D309" s="179" t="s">
        <v>291</v>
      </c>
      <c r="E309" s="45">
        <f t="shared" si="34"/>
        <v>145346.9</v>
      </c>
      <c r="F309" s="45">
        <f t="shared" si="34"/>
        <v>162847.7</v>
      </c>
      <c r="G309" s="45">
        <f t="shared" si="34"/>
        <v>161220.9</v>
      </c>
      <c r="H309" s="62">
        <f>G309/F309*100</f>
        <v>99.00102979655223</v>
      </c>
    </row>
    <row r="310" spans="1:8" ht="40.5" customHeight="1">
      <c r="A310" s="30"/>
      <c r="B310" s="144"/>
      <c r="C310" s="151" t="s">
        <v>8</v>
      </c>
      <c r="D310" s="154" t="s">
        <v>9</v>
      </c>
      <c r="E310" s="13">
        <v>145346.9</v>
      </c>
      <c r="F310" s="16">
        <v>162847.7</v>
      </c>
      <c r="G310" s="16">
        <v>161220.9</v>
      </c>
      <c r="H310" s="62">
        <f t="shared" si="29"/>
        <v>99.00102979655223</v>
      </c>
    </row>
    <row r="311" spans="1:8" s="68" customFormat="1" ht="67.5" customHeight="1">
      <c r="A311" s="85"/>
      <c r="B311" s="141" t="s">
        <v>513</v>
      </c>
      <c r="C311" s="141"/>
      <c r="D311" s="265" t="s">
        <v>576</v>
      </c>
      <c r="E311" s="42">
        <f>E314+E312+E313</f>
        <v>0</v>
      </c>
      <c r="F311" s="42">
        <f>F314+F312+F313</f>
        <v>50573.600000000006</v>
      </c>
      <c r="G311" s="42">
        <f>G314+G312+G313</f>
        <v>46480.100000000006</v>
      </c>
      <c r="H311" s="69">
        <f>G311/F311*100</f>
        <v>91.90585601974152</v>
      </c>
    </row>
    <row r="312" spans="1:8" s="68" customFormat="1" ht="27" customHeight="1">
      <c r="A312" s="85"/>
      <c r="B312" s="141"/>
      <c r="C312" s="147" t="s">
        <v>3</v>
      </c>
      <c r="D312" s="143" t="s">
        <v>152</v>
      </c>
      <c r="E312" s="42">
        <v>0</v>
      </c>
      <c r="F312" s="42">
        <v>312.4</v>
      </c>
      <c r="G312" s="42">
        <v>312.4</v>
      </c>
      <c r="H312" s="69">
        <f>G312/F312*100</f>
        <v>100</v>
      </c>
    </row>
    <row r="313" spans="1:8" s="68" customFormat="1" ht="54" customHeight="1">
      <c r="A313" s="85"/>
      <c r="B313" s="141"/>
      <c r="C313" s="147" t="s">
        <v>10</v>
      </c>
      <c r="D313" s="143" t="s">
        <v>247</v>
      </c>
      <c r="E313" s="42">
        <v>0</v>
      </c>
      <c r="F313" s="42">
        <v>27000</v>
      </c>
      <c r="G313" s="42">
        <v>24247.9</v>
      </c>
      <c r="H313" s="69">
        <f>G313/F313*100</f>
        <v>89.80703703703703</v>
      </c>
    </row>
    <row r="314" spans="1:8" s="68" customFormat="1" ht="40.5" customHeight="1">
      <c r="A314" s="76"/>
      <c r="B314" s="141"/>
      <c r="C314" s="127" t="s">
        <v>8</v>
      </c>
      <c r="D314" s="134" t="s">
        <v>9</v>
      </c>
      <c r="E314" s="42">
        <v>0</v>
      </c>
      <c r="F314" s="67">
        <v>23261.2</v>
      </c>
      <c r="G314" s="67">
        <v>21919.8</v>
      </c>
      <c r="H314" s="69">
        <f>G314/F314*100</f>
        <v>94.23331556411534</v>
      </c>
    </row>
    <row r="315" spans="1:8" ht="13.5">
      <c r="A315" s="30"/>
      <c r="B315" s="144" t="s">
        <v>292</v>
      </c>
      <c r="C315" s="144"/>
      <c r="D315" s="153" t="s">
        <v>293</v>
      </c>
      <c r="E315" s="42">
        <f>E316</f>
        <v>68885.3</v>
      </c>
      <c r="F315" s="42">
        <f>F316</f>
        <v>63010.5</v>
      </c>
      <c r="G315" s="42">
        <f>G316</f>
        <v>62573</v>
      </c>
      <c r="H315" s="62">
        <f t="shared" si="29"/>
        <v>99.3056712770094</v>
      </c>
    </row>
    <row r="316" spans="1:8" ht="40.5" customHeight="1">
      <c r="A316" s="30"/>
      <c r="B316" s="144"/>
      <c r="C316" s="147" t="s">
        <v>8</v>
      </c>
      <c r="D316" s="154" t="s">
        <v>9</v>
      </c>
      <c r="E316" s="42">
        <v>68885.3</v>
      </c>
      <c r="F316" s="16">
        <v>63010.5</v>
      </c>
      <c r="G316" s="16">
        <v>62573</v>
      </c>
      <c r="H316" s="62">
        <f t="shared" si="29"/>
        <v>99.3056712770094</v>
      </c>
    </row>
    <row r="317" spans="1:8" ht="40.5" customHeight="1">
      <c r="A317" s="30"/>
      <c r="B317" s="151" t="s">
        <v>294</v>
      </c>
      <c r="C317" s="151"/>
      <c r="D317" s="154" t="s">
        <v>295</v>
      </c>
      <c r="E317" s="42">
        <f>E319+E318</f>
        <v>36013.8</v>
      </c>
      <c r="F317" s="42">
        <f>F319+F318</f>
        <v>50560</v>
      </c>
      <c r="G317" s="42">
        <f>G319+G318</f>
        <v>25343.300000000003</v>
      </c>
      <c r="H317" s="62">
        <f t="shared" si="29"/>
        <v>50.125197784810126</v>
      </c>
    </row>
    <row r="318" spans="1:8" s="68" customFormat="1" ht="27" customHeight="1">
      <c r="A318" s="85"/>
      <c r="B318" s="141"/>
      <c r="C318" s="147" t="s">
        <v>3</v>
      </c>
      <c r="D318" s="143" t="s">
        <v>152</v>
      </c>
      <c r="E318" s="42">
        <v>0</v>
      </c>
      <c r="F318" s="42">
        <v>1012.4</v>
      </c>
      <c r="G318" s="42">
        <v>1012.4</v>
      </c>
      <c r="H318" s="69">
        <f>G318/F318*100</f>
        <v>100</v>
      </c>
    </row>
    <row r="319" spans="1:8" ht="40.5" customHeight="1">
      <c r="A319" s="23"/>
      <c r="B319" s="144"/>
      <c r="C319" s="151" t="s">
        <v>8</v>
      </c>
      <c r="D319" s="154" t="s">
        <v>9</v>
      </c>
      <c r="E319" s="42">
        <v>36013.8</v>
      </c>
      <c r="F319" s="16">
        <v>49547.6</v>
      </c>
      <c r="G319" s="16">
        <v>24330.9</v>
      </c>
      <c r="H319" s="62">
        <f t="shared" si="29"/>
        <v>49.10611210230163</v>
      </c>
    </row>
    <row r="320" spans="1:8" ht="27" customHeight="1">
      <c r="A320" s="23"/>
      <c r="B320" s="127" t="s">
        <v>296</v>
      </c>
      <c r="C320" s="127"/>
      <c r="D320" s="134" t="s">
        <v>251</v>
      </c>
      <c r="E320" s="67">
        <f>E321+E323+E325+E327</f>
        <v>2400</v>
      </c>
      <c r="F320" s="67">
        <f>F321+F323+F325+F327</f>
        <v>37956</v>
      </c>
      <c r="G320" s="67">
        <f>G321+G323+G325+G327</f>
        <v>35254.6</v>
      </c>
      <c r="H320" s="62">
        <f t="shared" si="29"/>
        <v>92.88281167667826</v>
      </c>
    </row>
    <row r="321" spans="1:8" ht="52.5">
      <c r="A321" s="23"/>
      <c r="B321" s="127" t="s">
        <v>297</v>
      </c>
      <c r="C321" s="127"/>
      <c r="D321" s="134" t="s">
        <v>604</v>
      </c>
      <c r="E321" s="67">
        <f aca="true" t="shared" si="35" ref="E321:G331">E322</f>
        <v>2400</v>
      </c>
      <c r="F321" s="67">
        <f t="shared" si="35"/>
        <v>2400</v>
      </c>
      <c r="G321" s="67">
        <f t="shared" si="35"/>
        <v>0</v>
      </c>
      <c r="H321" s="62">
        <f t="shared" si="29"/>
        <v>0</v>
      </c>
    </row>
    <row r="322" spans="1:8" ht="50.25" customHeight="1">
      <c r="A322" s="23"/>
      <c r="B322" s="141"/>
      <c r="C322" s="127" t="s">
        <v>10</v>
      </c>
      <c r="D322" s="131" t="s">
        <v>247</v>
      </c>
      <c r="E322" s="67">
        <v>2400</v>
      </c>
      <c r="F322" s="62">
        <v>2400</v>
      </c>
      <c r="G322" s="62">
        <v>0</v>
      </c>
      <c r="H322" s="62">
        <f t="shared" si="29"/>
        <v>0</v>
      </c>
    </row>
    <row r="323" spans="1:8" ht="27" customHeight="1">
      <c r="A323" s="23"/>
      <c r="B323" s="127" t="s">
        <v>515</v>
      </c>
      <c r="C323" s="127"/>
      <c r="D323" s="134" t="s">
        <v>516</v>
      </c>
      <c r="E323" s="67">
        <f t="shared" si="35"/>
        <v>0</v>
      </c>
      <c r="F323" s="67">
        <f t="shared" si="35"/>
        <v>26148.8</v>
      </c>
      <c r="G323" s="67">
        <f t="shared" si="35"/>
        <v>25861.4</v>
      </c>
      <c r="H323" s="62">
        <f aca="true" t="shared" si="36" ref="H323:H328">G323/F323*100</f>
        <v>98.90090558648964</v>
      </c>
    </row>
    <row r="324" spans="1:8" ht="54" customHeight="1">
      <c r="A324" s="23"/>
      <c r="B324" s="141"/>
      <c r="C324" s="127" t="s">
        <v>10</v>
      </c>
      <c r="D324" s="131" t="s">
        <v>247</v>
      </c>
      <c r="E324" s="67">
        <v>0</v>
      </c>
      <c r="F324" s="62">
        <v>26148.8</v>
      </c>
      <c r="G324" s="62">
        <v>25861.4</v>
      </c>
      <c r="H324" s="62">
        <f t="shared" si="36"/>
        <v>98.90090558648964</v>
      </c>
    </row>
    <row r="325" spans="1:8" ht="67.5" customHeight="1">
      <c r="A325" s="23"/>
      <c r="B325" s="127" t="s">
        <v>560</v>
      </c>
      <c r="C325" s="127"/>
      <c r="D325" s="134" t="s">
        <v>561</v>
      </c>
      <c r="E325" s="67">
        <f t="shared" si="35"/>
        <v>0</v>
      </c>
      <c r="F325" s="67">
        <f t="shared" si="35"/>
        <v>9000</v>
      </c>
      <c r="G325" s="67">
        <f t="shared" si="35"/>
        <v>9000</v>
      </c>
      <c r="H325" s="62">
        <f t="shared" si="36"/>
        <v>100</v>
      </c>
    </row>
    <row r="326" spans="1:8" ht="54" customHeight="1">
      <c r="A326" s="23"/>
      <c r="B326" s="141"/>
      <c r="C326" s="127" t="s">
        <v>10</v>
      </c>
      <c r="D326" s="131" t="s">
        <v>247</v>
      </c>
      <c r="E326" s="67">
        <v>0</v>
      </c>
      <c r="F326" s="62">
        <v>9000</v>
      </c>
      <c r="G326" s="62">
        <v>9000</v>
      </c>
      <c r="H326" s="62">
        <f t="shared" si="36"/>
        <v>100</v>
      </c>
    </row>
    <row r="327" spans="1:8" ht="27" customHeight="1">
      <c r="A327" s="23"/>
      <c r="B327" s="127" t="s">
        <v>562</v>
      </c>
      <c r="C327" s="127"/>
      <c r="D327" s="134" t="s">
        <v>605</v>
      </c>
      <c r="E327" s="67">
        <f t="shared" si="35"/>
        <v>0</v>
      </c>
      <c r="F327" s="67">
        <f t="shared" si="35"/>
        <v>407.2</v>
      </c>
      <c r="G327" s="67">
        <f t="shared" si="35"/>
        <v>393.2</v>
      </c>
      <c r="H327" s="62">
        <f t="shared" si="36"/>
        <v>96.56188605108055</v>
      </c>
    </row>
    <row r="328" spans="1:8" ht="54" customHeight="1">
      <c r="A328" s="23"/>
      <c r="B328" s="141"/>
      <c r="C328" s="127" t="s">
        <v>10</v>
      </c>
      <c r="D328" s="131" t="s">
        <v>247</v>
      </c>
      <c r="E328" s="67">
        <v>0</v>
      </c>
      <c r="F328" s="62">
        <v>407.2</v>
      </c>
      <c r="G328" s="62">
        <v>393.2</v>
      </c>
      <c r="H328" s="62">
        <f t="shared" si="36"/>
        <v>96.56188605108055</v>
      </c>
    </row>
    <row r="329" spans="1:8" ht="40.5" customHeight="1">
      <c r="A329" s="23"/>
      <c r="B329" s="127" t="s">
        <v>581</v>
      </c>
      <c r="C329" s="127"/>
      <c r="D329" s="134" t="s">
        <v>582</v>
      </c>
      <c r="E329" s="67">
        <f t="shared" si="35"/>
        <v>0</v>
      </c>
      <c r="F329" s="67">
        <f t="shared" si="35"/>
        <v>1000</v>
      </c>
      <c r="G329" s="67">
        <f t="shared" si="35"/>
        <v>0</v>
      </c>
      <c r="H329" s="62">
        <f>G329/F329*100</f>
        <v>0</v>
      </c>
    </row>
    <row r="330" spans="1:8" ht="40.5" customHeight="1">
      <c r="A330" s="23"/>
      <c r="B330" s="141"/>
      <c r="C330" s="127" t="s">
        <v>8</v>
      </c>
      <c r="D330" s="131" t="s">
        <v>9</v>
      </c>
      <c r="E330" s="67">
        <v>0</v>
      </c>
      <c r="F330" s="62">
        <v>1000</v>
      </c>
      <c r="G330" s="62">
        <v>0</v>
      </c>
      <c r="H330" s="62">
        <f>G330/F330*100</f>
        <v>0</v>
      </c>
    </row>
    <row r="331" spans="1:8" ht="27" customHeight="1">
      <c r="A331" s="23"/>
      <c r="B331" s="127" t="s">
        <v>606</v>
      </c>
      <c r="C331" s="127"/>
      <c r="D331" s="134" t="s">
        <v>607</v>
      </c>
      <c r="E331" s="67">
        <f t="shared" si="35"/>
        <v>0</v>
      </c>
      <c r="F331" s="67">
        <f t="shared" si="35"/>
        <v>35179.3</v>
      </c>
      <c r="G331" s="67">
        <f t="shared" si="35"/>
        <v>0</v>
      </c>
      <c r="H331" s="62">
        <f>G331/F331*100</f>
        <v>0</v>
      </c>
    </row>
    <row r="332" spans="1:8" ht="54" customHeight="1">
      <c r="A332" s="23"/>
      <c r="B332" s="141"/>
      <c r="C332" s="127" t="s">
        <v>10</v>
      </c>
      <c r="D332" s="131" t="s">
        <v>247</v>
      </c>
      <c r="E332" s="67">
        <v>0</v>
      </c>
      <c r="F332" s="62">
        <v>35179.3</v>
      </c>
      <c r="G332" s="62">
        <v>0</v>
      </c>
      <c r="H332" s="62">
        <f>G332/F332*100</f>
        <v>0</v>
      </c>
    </row>
    <row r="333" spans="1:8" ht="40.5" customHeight="1">
      <c r="A333" s="20"/>
      <c r="B333" s="144" t="s">
        <v>298</v>
      </c>
      <c r="C333" s="151"/>
      <c r="D333" s="230" t="s">
        <v>299</v>
      </c>
      <c r="E333" s="13">
        <f>E334</f>
        <v>6196.3</v>
      </c>
      <c r="F333" s="13">
        <f>F334</f>
        <v>5949.7</v>
      </c>
      <c r="G333" s="13">
        <f>G334</f>
        <v>5930.2</v>
      </c>
      <c r="H333" s="62">
        <f t="shared" si="29"/>
        <v>99.67225238247308</v>
      </c>
    </row>
    <row r="334" spans="1:8" ht="40.5" customHeight="1">
      <c r="A334" s="20"/>
      <c r="B334" s="144"/>
      <c r="C334" s="151" t="s">
        <v>8</v>
      </c>
      <c r="D334" s="154" t="s">
        <v>9</v>
      </c>
      <c r="E334" s="13">
        <v>6196.3</v>
      </c>
      <c r="F334" s="16">
        <v>5949.7</v>
      </c>
      <c r="G334" s="16">
        <v>5930.2</v>
      </c>
      <c r="H334" s="62">
        <f t="shared" si="29"/>
        <v>99.67225238247308</v>
      </c>
    </row>
    <row r="335" spans="1:8" ht="54" customHeight="1">
      <c r="A335" s="20"/>
      <c r="B335" s="151" t="s">
        <v>300</v>
      </c>
      <c r="C335" s="151"/>
      <c r="D335" s="154" t="s">
        <v>301</v>
      </c>
      <c r="E335" s="13">
        <f>E336</f>
        <v>14769.6</v>
      </c>
      <c r="F335" s="13">
        <f>F336</f>
        <v>8604.6</v>
      </c>
      <c r="G335" s="13">
        <f>G336</f>
        <v>7175.2</v>
      </c>
      <c r="H335" s="62">
        <f t="shared" si="29"/>
        <v>83.3879552797341</v>
      </c>
    </row>
    <row r="336" spans="1:8" ht="40.5" customHeight="1">
      <c r="A336" s="20"/>
      <c r="B336" s="144"/>
      <c r="C336" s="151" t="s">
        <v>8</v>
      </c>
      <c r="D336" s="154" t="s">
        <v>9</v>
      </c>
      <c r="E336" s="13">
        <v>14769.6</v>
      </c>
      <c r="F336" s="62">
        <v>8604.6</v>
      </c>
      <c r="G336" s="62">
        <v>7175.2</v>
      </c>
      <c r="H336" s="62">
        <f aca="true" t="shared" si="37" ref="H336:H439">G336/F336*100</f>
        <v>83.3879552797341</v>
      </c>
    </row>
    <row r="337" spans="1:8" ht="81" customHeight="1">
      <c r="A337" s="20"/>
      <c r="B337" s="144" t="s">
        <v>302</v>
      </c>
      <c r="C337" s="145"/>
      <c r="D337" s="231" t="s">
        <v>303</v>
      </c>
      <c r="E337" s="45">
        <f>E338</f>
        <v>532129.4</v>
      </c>
      <c r="F337" s="45">
        <f>F338</f>
        <v>546623.1</v>
      </c>
      <c r="G337" s="45">
        <f>G338</f>
        <v>546623.1</v>
      </c>
      <c r="H337" s="62">
        <f t="shared" si="37"/>
        <v>100</v>
      </c>
    </row>
    <row r="338" spans="1:8" ht="40.5" customHeight="1">
      <c r="A338" s="20"/>
      <c r="B338" s="136"/>
      <c r="C338" s="151" t="s">
        <v>8</v>
      </c>
      <c r="D338" s="154" t="s">
        <v>9</v>
      </c>
      <c r="E338" s="13">
        <v>532129.4</v>
      </c>
      <c r="F338" s="62">
        <v>546623.1</v>
      </c>
      <c r="G338" s="62">
        <v>546623.1</v>
      </c>
      <c r="H338" s="62">
        <f t="shared" si="37"/>
        <v>100</v>
      </c>
    </row>
    <row r="339" spans="1:8" s="68" customFormat="1" ht="13.5" customHeight="1">
      <c r="A339" s="76" t="s">
        <v>107</v>
      </c>
      <c r="B339" s="136"/>
      <c r="C339" s="139"/>
      <c r="D339" s="232" t="s">
        <v>108</v>
      </c>
      <c r="E339" s="12">
        <f>E340+E380+E392</f>
        <v>795172.4</v>
      </c>
      <c r="F339" s="12">
        <f>F340+F380+F392</f>
        <v>856638.7000000002</v>
      </c>
      <c r="G339" s="12">
        <f>G340+G380+G392</f>
        <v>823134.2999999999</v>
      </c>
      <c r="H339" s="80">
        <f t="shared" si="37"/>
        <v>96.0888528617724</v>
      </c>
    </row>
    <row r="340" spans="1:8" ht="40.5" customHeight="1">
      <c r="A340" s="30"/>
      <c r="B340" s="136" t="s">
        <v>284</v>
      </c>
      <c r="C340" s="136"/>
      <c r="D340" s="228" t="s">
        <v>285</v>
      </c>
      <c r="E340" s="14">
        <f>E341+E368</f>
        <v>679781.7000000001</v>
      </c>
      <c r="F340" s="14">
        <f>F341+F368</f>
        <v>727505.2000000002</v>
      </c>
      <c r="G340" s="14">
        <f>G341+G368</f>
        <v>703638</v>
      </c>
      <c r="H340" s="60">
        <f>G340/F340*100</f>
        <v>96.71930867298265</v>
      </c>
    </row>
    <row r="341" spans="1:8" ht="27">
      <c r="A341" s="6"/>
      <c r="B341" s="139" t="s">
        <v>304</v>
      </c>
      <c r="C341" s="160"/>
      <c r="D341" s="233" t="s">
        <v>305</v>
      </c>
      <c r="E341" s="43">
        <f>E342+E348+E350+E356+E358+E360+E362+E345+E364+E366+E353</f>
        <v>572350.4</v>
      </c>
      <c r="F341" s="43">
        <f>F342+F348+F350+F356+F358+F360+F362+F345+F364+F366+F353</f>
        <v>615085.9000000001</v>
      </c>
      <c r="G341" s="43">
        <f>G342+G348+G350+G356+G358+G360+G362+G345+G364+G366+G353</f>
        <v>594921.4</v>
      </c>
      <c r="H341" s="61">
        <f>G341/F341*100</f>
        <v>96.72167741123636</v>
      </c>
    </row>
    <row r="342" spans="1:8" ht="54" customHeight="1">
      <c r="A342" s="6"/>
      <c r="B342" s="144" t="s">
        <v>306</v>
      </c>
      <c r="C342" s="194"/>
      <c r="D342" s="229" t="s">
        <v>307</v>
      </c>
      <c r="E342" s="45">
        <f aca="true" t="shared" si="38" ref="E342:G343">E343</f>
        <v>56414.3</v>
      </c>
      <c r="F342" s="45">
        <f t="shared" si="38"/>
        <v>56414.3</v>
      </c>
      <c r="G342" s="45">
        <f t="shared" si="38"/>
        <v>55876.4</v>
      </c>
      <c r="H342" s="62">
        <f>G342/F342*100</f>
        <v>99.04651834729846</v>
      </c>
    </row>
    <row r="343" spans="1:8" ht="94.5" customHeight="1">
      <c r="A343" s="6"/>
      <c r="B343" s="144" t="s">
        <v>308</v>
      </c>
      <c r="C343" s="144"/>
      <c r="D343" s="179" t="s">
        <v>309</v>
      </c>
      <c r="E343" s="45">
        <f t="shared" si="38"/>
        <v>56414.3</v>
      </c>
      <c r="F343" s="45">
        <f t="shared" si="38"/>
        <v>56414.3</v>
      </c>
      <c r="G343" s="45">
        <f t="shared" si="38"/>
        <v>55876.4</v>
      </c>
      <c r="H343" s="62">
        <f>G343/F343*100</f>
        <v>99.04651834729846</v>
      </c>
    </row>
    <row r="344" spans="1:8" ht="40.5" customHeight="1">
      <c r="A344" s="30"/>
      <c r="B344" s="144"/>
      <c r="C344" s="151" t="s">
        <v>8</v>
      </c>
      <c r="D344" s="154" t="s">
        <v>9</v>
      </c>
      <c r="E344" s="13">
        <v>56414.3</v>
      </c>
      <c r="F344" s="16">
        <v>56414.3</v>
      </c>
      <c r="G344" s="16">
        <v>55876.4</v>
      </c>
      <c r="H344" s="62">
        <f t="shared" si="37"/>
        <v>99.04651834729846</v>
      </c>
    </row>
    <row r="345" spans="1:8" ht="67.5" customHeight="1">
      <c r="A345" s="30"/>
      <c r="B345" s="144" t="s">
        <v>517</v>
      </c>
      <c r="C345" s="144"/>
      <c r="D345" s="153" t="s">
        <v>514</v>
      </c>
      <c r="E345" s="13">
        <f>E347+E346</f>
        <v>0</v>
      </c>
      <c r="F345" s="13">
        <f>F347+F346</f>
        <v>18147.5</v>
      </c>
      <c r="G345" s="13">
        <f>G347+G346</f>
        <v>17715.199999999997</v>
      </c>
      <c r="H345" s="62">
        <f>G345/F345*100</f>
        <v>97.61785369885658</v>
      </c>
    </row>
    <row r="346" spans="1:8" ht="27" customHeight="1">
      <c r="A346" s="30"/>
      <c r="B346" s="144"/>
      <c r="C346" s="145" t="s">
        <v>3</v>
      </c>
      <c r="D346" s="153" t="s">
        <v>152</v>
      </c>
      <c r="E346" s="13">
        <v>0</v>
      </c>
      <c r="F346" s="13">
        <v>540.4</v>
      </c>
      <c r="G346" s="13">
        <v>108.1</v>
      </c>
      <c r="H346" s="62">
        <f>G346/F346*100</f>
        <v>20.003700962250186</v>
      </c>
    </row>
    <row r="347" spans="1:8" ht="40.5" customHeight="1">
      <c r="A347" s="30"/>
      <c r="B347" s="144"/>
      <c r="C347" s="147" t="s">
        <v>8</v>
      </c>
      <c r="D347" s="154" t="s">
        <v>9</v>
      </c>
      <c r="E347" s="13">
        <v>0</v>
      </c>
      <c r="F347" s="62">
        <v>17607.1</v>
      </c>
      <c r="G347" s="62">
        <v>17607.1</v>
      </c>
      <c r="H347" s="62">
        <f>G347/F347*100</f>
        <v>100</v>
      </c>
    </row>
    <row r="348" spans="1:8" ht="13.5">
      <c r="A348" s="30"/>
      <c r="B348" s="144" t="s">
        <v>310</v>
      </c>
      <c r="C348" s="144"/>
      <c r="D348" s="153" t="s">
        <v>293</v>
      </c>
      <c r="E348" s="13">
        <f>E349</f>
        <v>51.2</v>
      </c>
      <c r="F348" s="13">
        <f>F349</f>
        <v>51.2</v>
      </c>
      <c r="G348" s="13">
        <f>G349</f>
        <v>24.2</v>
      </c>
      <c r="H348" s="62">
        <f t="shared" si="37"/>
        <v>47.26562499999999</v>
      </c>
    </row>
    <row r="349" spans="1:8" ht="40.5" customHeight="1">
      <c r="A349" s="30"/>
      <c r="B349" s="144"/>
      <c r="C349" s="147" t="s">
        <v>8</v>
      </c>
      <c r="D349" s="154" t="s">
        <v>9</v>
      </c>
      <c r="E349" s="13">
        <v>51.2</v>
      </c>
      <c r="F349" s="62">
        <v>51.2</v>
      </c>
      <c r="G349" s="62">
        <v>24.2</v>
      </c>
      <c r="H349" s="62">
        <f t="shared" si="37"/>
        <v>47.26562499999999</v>
      </c>
    </row>
    <row r="350" spans="1:8" ht="40.5" customHeight="1">
      <c r="A350" s="23"/>
      <c r="B350" s="151" t="s">
        <v>311</v>
      </c>
      <c r="C350" s="151"/>
      <c r="D350" s="154" t="s">
        <v>295</v>
      </c>
      <c r="E350" s="45">
        <f>E352+E351</f>
        <v>22255.2</v>
      </c>
      <c r="F350" s="45">
        <f>F352+F351</f>
        <v>37295.4</v>
      </c>
      <c r="G350" s="45">
        <f>G352+G351</f>
        <v>18875.7</v>
      </c>
      <c r="H350" s="62">
        <f t="shared" si="37"/>
        <v>50.61133544619444</v>
      </c>
    </row>
    <row r="351" spans="1:8" ht="27" customHeight="1">
      <c r="A351" s="23"/>
      <c r="B351" s="151"/>
      <c r="C351" s="151" t="s">
        <v>3</v>
      </c>
      <c r="D351" s="237" t="s">
        <v>152</v>
      </c>
      <c r="E351" s="45">
        <v>0</v>
      </c>
      <c r="F351" s="45">
        <v>1500</v>
      </c>
      <c r="G351" s="45">
        <v>1500</v>
      </c>
      <c r="H351" s="62">
        <f t="shared" si="37"/>
        <v>100</v>
      </c>
    </row>
    <row r="352" spans="1:8" ht="40.5" customHeight="1">
      <c r="A352" s="20"/>
      <c r="B352" s="144"/>
      <c r="C352" s="151" t="s">
        <v>8</v>
      </c>
      <c r="D352" s="154" t="s">
        <v>9</v>
      </c>
      <c r="E352" s="42">
        <v>22255.2</v>
      </c>
      <c r="F352" s="62">
        <v>35795.4</v>
      </c>
      <c r="G352" s="62">
        <v>17375.7</v>
      </c>
      <c r="H352" s="62">
        <f t="shared" si="37"/>
        <v>48.541712063561235</v>
      </c>
    </row>
    <row r="353" spans="1:8" ht="27" customHeight="1">
      <c r="A353" s="23"/>
      <c r="B353" s="127" t="s">
        <v>608</v>
      </c>
      <c r="C353" s="127"/>
      <c r="D353" s="134" t="s">
        <v>251</v>
      </c>
      <c r="E353" s="67">
        <f aca="true" t="shared" si="39" ref="E353:G354">E354</f>
        <v>0</v>
      </c>
      <c r="F353" s="67">
        <f t="shared" si="39"/>
        <v>600</v>
      </c>
      <c r="G353" s="67">
        <f t="shared" si="39"/>
        <v>0</v>
      </c>
      <c r="H353" s="62">
        <f t="shared" si="37"/>
        <v>0</v>
      </c>
    </row>
    <row r="354" spans="1:8" ht="26.25">
      <c r="A354" s="23"/>
      <c r="B354" s="127" t="s">
        <v>609</v>
      </c>
      <c r="C354" s="127"/>
      <c r="D354" s="134" t="s">
        <v>610</v>
      </c>
      <c r="E354" s="67">
        <f t="shared" si="39"/>
        <v>0</v>
      </c>
      <c r="F354" s="67">
        <f t="shared" si="39"/>
        <v>600</v>
      </c>
      <c r="G354" s="67">
        <f t="shared" si="39"/>
        <v>0</v>
      </c>
      <c r="H354" s="62">
        <f t="shared" si="37"/>
        <v>0</v>
      </c>
    </row>
    <row r="355" spans="1:8" ht="50.25" customHeight="1">
      <c r="A355" s="23"/>
      <c r="B355" s="141"/>
      <c r="C355" s="127" t="s">
        <v>10</v>
      </c>
      <c r="D355" s="131" t="s">
        <v>247</v>
      </c>
      <c r="E355" s="67">
        <v>0</v>
      </c>
      <c r="F355" s="62">
        <v>600</v>
      </c>
      <c r="G355" s="62">
        <v>0</v>
      </c>
      <c r="H355" s="62">
        <f t="shared" si="37"/>
        <v>0</v>
      </c>
    </row>
    <row r="356" spans="1:8" s="68" customFormat="1" ht="94.5" customHeight="1">
      <c r="A356" s="70"/>
      <c r="B356" s="141" t="s">
        <v>312</v>
      </c>
      <c r="C356" s="141"/>
      <c r="D356" s="265" t="s">
        <v>313</v>
      </c>
      <c r="E356" s="42">
        <f>E357</f>
        <v>364447.2</v>
      </c>
      <c r="F356" s="42">
        <f>F357</f>
        <v>365922.9</v>
      </c>
      <c r="G356" s="42">
        <f>G357</f>
        <v>365922.9</v>
      </c>
      <c r="H356" s="69">
        <f t="shared" si="37"/>
        <v>100</v>
      </c>
    </row>
    <row r="357" spans="1:8" ht="40.5" customHeight="1">
      <c r="A357" s="20"/>
      <c r="B357" s="144"/>
      <c r="C357" s="151" t="s">
        <v>8</v>
      </c>
      <c r="D357" s="154" t="s">
        <v>9</v>
      </c>
      <c r="E357" s="13">
        <v>364447.2</v>
      </c>
      <c r="F357" s="62">
        <v>365922.9</v>
      </c>
      <c r="G357" s="62">
        <v>365922.9</v>
      </c>
      <c r="H357" s="62">
        <f t="shared" si="37"/>
        <v>100</v>
      </c>
    </row>
    <row r="358" spans="1:8" ht="175.5" customHeight="1">
      <c r="A358" s="23"/>
      <c r="B358" s="151" t="s">
        <v>314</v>
      </c>
      <c r="C358" s="162"/>
      <c r="D358" s="154" t="s">
        <v>315</v>
      </c>
      <c r="E358" s="13">
        <f>E359</f>
        <v>108739.4</v>
      </c>
      <c r="F358" s="13">
        <f>F359</f>
        <v>108739.4</v>
      </c>
      <c r="G358" s="13">
        <f>G359</f>
        <v>108739.4</v>
      </c>
      <c r="H358" s="62">
        <f t="shared" si="37"/>
        <v>100</v>
      </c>
    </row>
    <row r="359" spans="1:8" ht="40.5" customHeight="1">
      <c r="A359" s="23"/>
      <c r="B359" s="151"/>
      <c r="C359" s="151" t="s">
        <v>8</v>
      </c>
      <c r="D359" s="154" t="s">
        <v>9</v>
      </c>
      <c r="E359" s="13">
        <v>108739.4</v>
      </c>
      <c r="F359" s="16">
        <v>108739.4</v>
      </c>
      <c r="G359" s="16">
        <v>108739.4</v>
      </c>
      <c r="H359" s="62">
        <f t="shared" si="37"/>
        <v>100</v>
      </c>
    </row>
    <row r="360" spans="1:8" ht="54" customHeight="1">
      <c r="A360" s="23"/>
      <c r="B360" s="144" t="s">
        <v>316</v>
      </c>
      <c r="C360" s="145"/>
      <c r="D360" s="154" t="s">
        <v>317</v>
      </c>
      <c r="E360" s="45">
        <f>E361</f>
        <v>14987.9</v>
      </c>
      <c r="F360" s="45">
        <f>F361</f>
        <v>14987.9</v>
      </c>
      <c r="G360" s="45">
        <f>G361</f>
        <v>14864.9</v>
      </c>
      <c r="H360" s="62">
        <f t="shared" si="37"/>
        <v>99.17933799931944</v>
      </c>
    </row>
    <row r="361" spans="1:8" ht="40.5" customHeight="1">
      <c r="A361" s="23"/>
      <c r="B361" s="144"/>
      <c r="C361" s="151" t="s">
        <v>8</v>
      </c>
      <c r="D361" s="154" t="s">
        <v>9</v>
      </c>
      <c r="E361" s="13">
        <v>14987.9</v>
      </c>
      <c r="F361" s="62">
        <v>14987.9</v>
      </c>
      <c r="G361" s="62">
        <v>14864.9</v>
      </c>
      <c r="H361" s="62">
        <f t="shared" si="37"/>
        <v>99.17933799931944</v>
      </c>
    </row>
    <row r="362" spans="1:8" ht="54" customHeight="1">
      <c r="A362" s="20"/>
      <c r="B362" s="144" t="s">
        <v>318</v>
      </c>
      <c r="C362" s="145"/>
      <c r="D362" s="154" t="s">
        <v>301</v>
      </c>
      <c r="E362" s="45">
        <f>E363</f>
        <v>5455.2</v>
      </c>
      <c r="F362" s="45">
        <f>F363</f>
        <v>11321.4</v>
      </c>
      <c r="G362" s="45">
        <f>G363</f>
        <v>11296.8</v>
      </c>
      <c r="H362" s="62">
        <f t="shared" si="37"/>
        <v>99.78271238539403</v>
      </c>
    </row>
    <row r="363" spans="1:8" ht="40.5" customHeight="1">
      <c r="A363" s="20"/>
      <c r="B363" s="144"/>
      <c r="C363" s="151" t="s">
        <v>8</v>
      </c>
      <c r="D363" s="154" t="s">
        <v>9</v>
      </c>
      <c r="E363" s="13">
        <v>5455.2</v>
      </c>
      <c r="F363" s="62">
        <v>11321.4</v>
      </c>
      <c r="G363" s="62">
        <v>11296.8</v>
      </c>
      <c r="H363" s="62">
        <f t="shared" si="37"/>
        <v>99.78271238539403</v>
      </c>
    </row>
    <row r="364" spans="1:8" s="68" customFormat="1" ht="54" customHeight="1">
      <c r="A364" s="70"/>
      <c r="B364" s="141" t="s">
        <v>518</v>
      </c>
      <c r="C364" s="150"/>
      <c r="D364" s="134" t="s">
        <v>519</v>
      </c>
      <c r="E364" s="42">
        <f>E365</f>
        <v>0</v>
      </c>
      <c r="F364" s="42">
        <f>F365</f>
        <v>918.9</v>
      </c>
      <c r="G364" s="42">
        <f>G365</f>
        <v>918.9</v>
      </c>
      <c r="H364" s="69">
        <f>G364/F364*100</f>
        <v>100</v>
      </c>
    </row>
    <row r="365" spans="1:8" s="68" customFormat="1" ht="40.5" customHeight="1">
      <c r="A365" s="70"/>
      <c r="B365" s="141"/>
      <c r="C365" s="127" t="s">
        <v>8</v>
      </c>
      <c r="D365" s="134" t="s">
        <v>9</v>
      </c>
      <c r="E365" s="42">
        <v>0</v>
      </c>
      <c r="F365" s="69">
        <v>918.9</v>
      </c>
      <c r="G365" s="69">
        <v>918.9</v>
      </c>
      <c r="H365" s="69">
        <f>G365/F365*100</f>
        <v>100</v>
      </c>
    </row>
    <row r="366" spans="1:8" s="68" customFormat="1" ht="67.5" customHeight="1">
      <c r="A366" s="70"/>
      <c r="B366" s="141" t="s">
        <v>548</v>
      </c>
      <c r="C366" s="150"/>
      <c r="D366" s="134" t="s">
        <v>543</v>
      </c>
      <c r="E366" s="42">
        <f>E367</f>
        <v>0</v>
      </c>
      <c r="F366" s="42">
        <f>F367</f>
        <v>687</v>
      </c>
      <c r="G366" s="42">
        <f>G367</f>
        <v>687</v>
      </c>
      <c r="H366" s="69">
        <f>G366/F366*100</f>
        <v>100</v>
      </c>
    </row>
    <row r="367" spans="1:8" s="68" customFormat="1" ht="40.5" customHeight="1">
      <c r="A367" s="70"/>
      <c r="B367" s="141"/>
      <c r="C367" s="127" t="s">
        <v>8</v>
      </c>
      <c r="D367" s="134" t="s">
        <v>9</v>
      </c>
      <c r="E367" s="42">
        <v>0</v>
      </c>
      <c r="F367" s="69">
        <v>687</v>
      </c>
      <c r="G367" s="69">
        <v>687</v>
      </c>
      <c r="H367" s="69">
        <f>G367/F367*100</f>
        <v>100</v>
      </c>
    </row>
    <row r="368" spans="1:8" ht="27">
      <c r="A368" s="20"/>
      <c r="B368" s="139" t="s">
        <v>319</v>
      </c>
      <c r="C368" s="160"/>
      <c r="D368" s="233" t="s">
        <v>320</v>
      </c>
      <c r="E368" s="43">
        <f>E369+E375+E372+E378</f>
        <v>107431.3</v>
      </c>
      <c r="F368" s="43">
        <f>F369+F375+F372+F378</f>
        <v>112419.3</v>
      </c>
      <c r="G368" s="43">
        <f>G369+G375+G372+G378</f>
        <v>108716.6</v>
      </c>
      <c r="H368" s="61">
        <f t="shared" si="37"/>
        <v>96.70634846507673</v>
      </c>
    </row>
    <row r="369" spans="1:8" ht="54" customHeight="1">
      <c r="A369" s="20"/>
      <c r="B369" s="144" t="s">
        <v>321</v>
      </c>
      <c r="C369" s="194"/>
      <c r="D369" s="229" t="s">
        <v>322</v>
      </c>
      <c r="E369" s="45">
        <f aca="true" t="shared" si="40" ref="E369:G370">E370</f>
        <v>99302.3</v>
      </c>
      <c r="F369" s="45">
        <f t="shared" si="40"/>
        <v>97922.3</v>
      </c>
      <c r="G369" s="45">
        <f t="shared" si="40"/>
        <v>97922.3</v>
      </c>
      <c r="H369" s="62">
        <f t="shared" si="37"/>
        <v>100</v>
      </c>
    </row>
    <row r="370" spans="1:8" ht="13.5" customHeight="1">
      <c r="A370" s="20"/>
      <c r="B370" s="144" t="s">
        <v>323</v>
      </c>
      <c r="C370" s="151"/>
      <c r="D370" s="234" t="s">
        <v>324</v>
      </c>
      <c r="E370" s="13">
        <f t="shared" si="40"/>
        <v>99302.3</v>
      </c>
      <c r="F370" s="13">
        <f t="shared" si="40"/>
        <v>97922.3</v>
      </c>
      <c r="G370" s="13">
        <f t="shared" si="40"/>
        <v>97922.3</v>
      </c>
      <c r="H370" s="62">
        <f t="shared" si="37"/>
        <v>100</v>
      </c>
    </row>
    <row r="371" spans="1:8" ht="40.5" customHeight="1">
      <c r="A371" s="20"/>
      <c r="B371" s="144"/>
      <c r="C371" s="151" t="s">
        <v>8</v>
      </c>
      <c r="D371" s="154" t="s">
        <v>9</v>
      </c>
      <c r="E371" s="13">
        <v>99302.3</v>
      </c>
      <c r="F371" s="13">
        <v>97922.3</v>
      </c>
      <c r="G371" s="13">
        <v>97922.3</v>
      </c>
      <c r="H371" s="62">
        <f t="shared" si="37"/>
        <v>100</v>
      </c>
    </row>
    <row r="372" spans="1:8" ht="67.5" customHeight="1">
      <c r="A372" s="20"/>
      <c r="B372" s="151" t="s">
        <v>520</v>
      </c>
      <c r="C372" s="151"/>
      <c r="D372" s="154" t="s">
        <v>514</v>
      </c>
      <c r="E372" s="13">
        <f>E374+E373</f>
        <v>0</v>
      </c>
      <c r="F372" s="13">
        <f>F374+F373</f>
        <v>5820.200000000001</v>
      </c>
      <c r="G372" s="13">
        <f>G374+G373</f>
        <v>5820.200000000001</v>
      </c>
      <c r="H372" s="62">
        <f>G372/F372*100</f>
        <v>100</v>
      </c>
    </row>
    <row r="373" spans="1:8" ht="27" customHeight="1">
      <c r="A373" s="20"/>
      <c r="B373" s="151"/>
      <c r="C373" s="151" t="s">
        <v>3</v>
      </c>
      <c r="D373" s="154" t="s">
        <v>152</v>
      </c>
      <c r="E373" s="13">
        <v>0</v>
      </c>
      <c r="F373" s="13">
        <v>2313.8</v>
      </c>
      <c r="G373" s="13">
        <v>2313.8</v>
      </c>
      <c r="H373" s="62">
        <f>G373/F373*100</f>
        <v>100</v>
      </c>
    </row>
    <row r="374" spans="1:8" ht="40.5" customHeight="1">
      <c r="A374" s="20"/>
      <c r="B374" s="144"/>
      <c r="C374" s="151" t="s">
        <v>8</v>
      </c>
      <c r="D374" s="154" t="s">
        <v>9</v>
      </c>
      <c r="E374" s="13">
        <v>0</v>
      </c>
      <c r="F374" s="16">
        <v>3506.4</v>
      </c>
      <c r="G374" s="16">
        <v>3506.4</v>
      </c>
      <c r="H374" s="62">
        <f>G374/F374*100</f>
        <v>100</v>
      </c>
    </row>
    <row r="375" spans="1:8" ht="40.5" customHeight="1">
      <c r="A375" s="20"/>
      <c r="B375" s="151" t="s">
        <v>325</v>
      </c>
      <c r="C375" s="151"/>
      <c r="D375" s="154" t="s">
        <v>295</v>
      </c>
      <c r="E375" s="13">
        <f>E377+E376</f>
        <v>8129</v>
      </c>
      <c r="F375" s="13">
        <f>F377+F376</f>
        <v>8408.8</v>
      </c>
      <c r="G375" s="13">
        <f>G377+G376</f>
        <v>4706.1</v>
      </c>
      <c r="H375" s="62">
        <f t="shared" si="37"/>
        <v>55.966368566263924</v>
      </c>
    </row>
    <row r="376" spans="1:8" ht="27" customHeight="1">
      <c r="A376" s="20"/>
      <c r="B376" s="151"/>
      <c r="C376" s="151" t="s">
        <v>3</v>
      </c>
      <c r="D376" s="154" t="s">
        <v>152</v>
      </c>
      <c r="E376" s="13">
        <v>0</v>
      </c>
      <c r="F376" s="13">
        <v>279.8</v>
      </c>
      <c r="G376" s="13">
        <v>279.8</v>
      </c>
      <c r="H376" s="62">
        <f t="shared" si="37"/>
        <v>100</v>
      </c>
    </row>
    <row r="377" spans="1:8" ht="41.25" customHeight="1">
      <c r="A377" s="20"/>
      <c r="B377" s="144"/>
      <c r="C377" s="151" t="s">
        <v>8</v>
      </c>
      <c r="D377" s="154" t="s">
        <v>9</v>
      </c>
      <c r="E377" s="13">
        <v>8129</v>
      </c>
      <c r="F377" s="16">
        <v>8129</v>
      </c>
      <c r="G377" s="16">
        <v>4426.3</v>
      </c>
      <c r="H377" s="62">
        <f t="shared" si="37"/>
        <v>54.450731947349</v>
      </c>
    </row>
    <row r="378" spans="1:8" ht="67.5" customHeight="1">
      <c r="A378" s="20"/>
      <c r="B378" s="151" t="s">
        <v>549</v>
      </c>
      <c r="C378" s="151"/>
      <c r="D378" s="154" t="s">
        <v>543</v>
      </c>
      <c r="E378" s="13">
        <f>E379</f>
        <v>0</v>
      </c>
      <c r="F378" s="13">
        <f>F379</f>
        <v>268</v>
      </c>
      <c r="G378" s="13">
        <f>G379</f>
        <v>268</v>
      </c>
      <c r="H378" s="62">
        <f>G378/F378*100</f>
        <v>100</v>
      </c>
    </row>
    <row r="379" spans="1:8" ht="40.5" customHeight="1">
      <c r="A379" s="20"/>
      <c r="B379" s="144"/>
      <c r="C379" s="151" t="s">
        <v>8</v>
      </c>
      <c r="D379" s="154" t="s">
        <v>9</v>
      </c>
      <c r="E379" s="13">
        <v>0</v>
      </c>
      <c r="F379" s="16">
        <v>268</v>
      </c>
      <c r="G379" s="16">
        <v>268</v>
      </c>
      <c r="H379" s="62">
        <f>G379/F379*100</f>
        <v>100</v>
      </c>
    </row>
    <row r="380" spans="1:8" ht="27" customHeight="1">
      <c r="A380" s="20"/>
      <c r="B380" s="136" t="s">
        <v>326</v>
      </c>
      <c r="C380" s="136"/>
      <c r="D380" s="228" t="s">
        <v>327</v>
      </c>
      <c r="E380" s="14">
        <f>E381+E389</f>
        <v>34197.2</v>
      </c>
      <c r="F380" s="14">
        <f>F381+F389</f>
        <v>29612.2</v>
      </c>
      <c r="G380" s="14">
        <f>G381+G389</f>
        <v>29329.100000000002</v>
      </c>
      <c r="H380" s="60">
        <f t="shared" si="37"/>
        <v>99.04397511836338</v>
      </c>
    </row>
    <row r="381" spans="1:8" ht="54.75">
      <c r="A381" s="20"/>
      <c r="B381" s="139" t="s">
        <v>328</v>
      </c>
      <c r="C381" s="139"/>
      <c r="D381" s="138" t="s">
        <v>329</v>
      </c>
      <c r="E381" s="111">
        <f>E382+E385+E387</f>
        <v>33527.2</v>
      </c>
      <c r="F381" s="111">
        <f>F382+F385+F387</f>
        <v>29252.2</v>
      </c>
      <c r="G381" s="111">
        <f>G382+G385+G387</f>
        <v>28969.100000000002</v>
      </c>
      <c r="H381" s="61">
        <f t="shared" si="37"/>
        <v>99.03220954321384</v>
      </c>
    </row>
    <row r="382" spans="1:8" ht="40.5" customHeight="1">
      <c r="A382" s="20"/>
      <c r="B382" s="144" t="s">
        <v>330</v>
      </c>
      <c r="C382" s="144"/>
      <c r="D382" s="153" t="s">
        <v>331</v>
      </c>
      <c r="E382" s="16">
        <f aca="true" t="shared" si="41" ref="E382:G383">E383</f>
        <v>26585.7</v>
      </c>
      <c r="F382" s="16">
        <f t="shared" si="41"/>
        <v>26585.7</v>
      </c>
      <c r="G382" s="16">
        <f t="shared" si="41"/>
        <v>26585.7</v>
      </c>
      <c r="H382" s="62">
        <f t="shared" si="37"/>
        <v>100</v>
      </c>
    </row>
    <row r="383" spans="1:8" ht="27" customHeight="1">
      <c r="A383" s="20"/>
      <c r="B383" s="144" t="s">
        <v>332</v>
      </c>
      <c r="C383" s="144"/>
      <c r="D383" s="153" t="s">
        <v>333</v>
      </c>
      <c r="E383" s="16">
        <f t="shared" si="41"/>
        <v>26585.7</v>
      </c>
      <c r="F383" s="16">
        <f t="shared" si="41"/>
        <v>26585.7</v>
      </c>
      <c r="G383" s="16">
        <f t="shared" si="41"/>
        <v>26585.7</v>
      </c>
      <c r="H383" s="62">
        <f t="shared" si="37"/>
        <v>100</v>
      </c>
    </row>
    <row r="384" spans="1:8" ht="40.5" customHeight="1">
      <c r="A384" s="20"/>
      <c r="B384" s="136"/>
      <c r="C384" s="151" t="s">
        <v>8</v>
      </c>
      <c r="D384" s="153" t="s">
        <v>9</v>
      </c>
      <c r="E384" s="16">
        <v>26585.7</v>
      </c>
      <c r="F384" s="62">
        <v>26585.7</v>
      </c>
      <c r="G384" s="62">
        <v>26585.7</v>
      </c>
      <c r="H384" s="62">
        <f t="shared" si="37"/>
        <v>100</v>
      </c>
    </row>
    <row r="385" spans="1:8" ht="40.5" customHeight="1">
      <c r="A385" s="20"/>
      <c r="B385" s="144" t="s">
        <v>334</v>
      </c>
      <c r="C385" s="144"/>
      <c r="D385" s="153" t="s">
        <v>335</v>
      </c>
      <c r="E385" s="16">
        <f>E386</f>
        <v>6841.5</v>
      </c>
      <c r="F385" s="16">
        <f>F386</f>
        <v>2581.5</v>
      </c>
      <c r="G385" s="16">
        <f>G386</f>
        <v>2298.4</v>
      </c>
      <c r="H385" s="62">
        <f t="shared" si="37"/>
        <v>89.03350765059075</v>
      </c>
    </row>
    <row r="386" spans="1:8" ht="40.5" customHeight="1">
      <c r="A386" s="20"/>
      <c r="B386" s="136"/>
      <c r="C386" s="151" t="s">
        <v>8</v>
      </c>
      <c r="D386" s="153" t="s">
        <v>9</v>
      </c>
      <c r="E386" s="16">
        <v>6841.5</v>
      </c>
      <c r="F386" s="16">
        <v>2581.5</v>
      </c>
      <c r="G386" s="16">
        <v>2298.4</v>
      </c>
      <c r="H386" s="62">
        <f t="shared" si="37"/>
        <v>89.03350765059075</v>
      </c>
    </row>
    <row r="387" spans="1:8" ht="81" customHeight="1">
      <c r="A387" s="20"/>
      <c r="B387" s="151" t="s">
        <v>336</v>
      </c>
      <c r="C387" s="218"/>
      <c r="D387" s="235" t="s">
        <v>337</v>
      </c>
      <c r="E387" s="46">
        <f>E388</f>
        <v>100</v>
      </c>
      <c r="F387" s="46">
        <f>F388</f>
        <v>85</v>
      </c>
      <c r="G387" s="46">
        <f>G388</f>
        <v>85</v>
      </c>
      <c r="H387" s="62">
        <f t="shared" si="37"/>
        <v>100</v>
      </c>
    </row>
    <row r="388" spans="1:8" ht="40.5" customHeight="1">
      <c r="A388" s="20"/>
      <c r="B388" s="144"/>
      <c r="C388" s="151" t="s">
        <v>8</v>
      </c>
      <c r="D388" s="153" t="s">
        <v>9</v>
      </c>
      <c r="E388" s="46">
        <v>100</v>
      </c>
      <c r="F388" s="16">
        <v>85</v>
      </c>
      <c r="G388" s="16">
        <v>85</v>
      </c>
      <c r="H388" s="62">
        <f t="shared" si="37"/>
        <v>100</v>
      </c>
    </row>
    <row r="389" spans="1:8" ht="27">
      <c r="A389" s="20"/>
      <c r="B389" s="139" t="s">
        <v>338</v>
      </c>
      <c r="C389" s="163"/>
      <c r="D389" s="236" t="s">
        <v>339</v>
      </c>
      <c r="E389" s="111">
        <f aca="true" t="shared" si="42" ref="E389:G390">E390</f>
        <v>670</v>
      </c>
      <c r="F389" s="111">
        <f t="shared" si="42"/>
        <v>360</v>
      </c>
      <c r="G389" s="111">
        <f t="shared" si="42"/>
        <v>360</v>
      </c>
      <c r="H389" s="61">
        <f t="shared" si="37"/>
        <v>100</v>
      </c>
    </row>
    <row r="390" spans="1:8" ht="40.5" customHeight="1">
      <c r="A390" s="20"/>
      <c r="B390" s="144" t="s">
        <v>340</v>
      </c>
      <c r="C390" s="151"/>
      <c r="D390" s="153" t="s">
        <v>341</v>
      </c>
      <c r="E390" s="16">
        <f t="shared" si="42"/>
        <v>670</v>
      </c>
      <c r="F390" s="16">
        <f t="shared" si="42"/>
        <v>360</v>
      </c>
      <c r="G390" s="16">
        <f t="shared" si="42"/>
        <v>360</v>
      </c>
      <c r="H390" s="62">
        <f t="shared" si="37"/>
        <v>100</v>
      </c>
    </row>
    <row r="391" spans="1:8" ht="40.5" customHeight="1">
      <c r="A391" s="20"/>
      <c r="B391" s="136"/>
      <c r="C391" s="151" t="s">
        <v>8</v>
      </c>
      <c r="D391" s="153" t="s">
        <v>9</v>
      </c>
      <c r="E391" s="16">
        <v>670</v>
      </c>
      <c r="F391" s="16">
        <v>360</v>
      </c>
      <c r="G391" s="16">
        <v>360</v>
      </c>
      <c r="H391" s="46">
        <f t="shared" si="37"/>
        <v>100</v>
      </c>
    </row>
    <row r="392" spans="1:8" ht="40.5" customHeight="1">
      <c r="A392" s="20"/>
      <c r="B392" s="136" t="s">
        <v>342</v>
      </c>
      <c r="C392" s="209"/>
      <c r="D392" s="228" t="s">
        <v>343</v>
      </c>
      <c r="E392" s="14">
        <f>E396+E393</f>
        <v>81193.5</v>
      </c>
      <c r="F392" s="14">
        <f>F396+F393</f>
        <v>99521.3</v>
      </c>
      <c r="G392" s="14">
        <f>G396+G393</f>
        <v>90167.2</v>
      </c>
      <c r="H392" s="44">
        <f t="shared" si="37"/>
        <v>90.60090653960509</v>
      </c>
    </row>
    <row r="393" spans="1:8" ht="27">
      <c r="A393" s="20"/>
      <c r="B393" s="139" t="s">
        <v>482</v>
      </c>
      <c r="C393" s="139"/>
      <c r="D393" s="138" t="s">
        <v>483</v>
      </c>
      <c r="E393" s="111">
        <f aca="true" t="shared" si="43" ref="E393:G394">E394</f>
        <v>0</v>
      </c>
      <c r="F393" s="111">
        <f t="shared" si="43"/>
        <v>400</v>
      </c>
      <c r="G393" s="111">
        <f t="shared" si="43"/>
        <v>400</v>
      </c>
      <c r="H393" s="111">
        <f t="shared" si="37"/>
        <v>100</v>
      </c>
    </row>
    <row r="394" spans="1:8" ht="40.5" customHeight="1">
      <c r="A394" s="20"/>
      <c r="B394" s="144" t="s">
        <v>492</v>
      </c>
      <c r="C394" s="144"/>
      <c r="D394" s="153" t="s">
        <v>295</v>
      </c>
      <c r="E394" s="16">
        <f t="shared" si="43"/>
        <v>0</v>
      </c>
      <c r="F394" s="16">
        <f t="shared" si="43"/>
        <v>400</v>
      </c>
      <c r="G394" s="16">
        <f t="shared" si="43"/>
        <v>400</v>
      </c>
      <c r="H394" s="46">
        <f t="shared" si="37"/>
        <v>100</v>
      </c>
    </row>
    <row r="395" spans="1:8" ht="40.5" customHeight="1">
      <c r="A395" s="20"/>
      <c r="B395" s="209"/>
      <c r="C395" s="151" t="s">
        <v>8</v>
      </c>
      <c r="D395" s="154" t="s">
        <v>9</v>
      </c>
      <c r="E395" s="16">
        <v>0</v>
      </c>
      <c r="F395" s="13">
        <v>400</v>
      </c>
      <c r="G395" s="13">
        <v>400</v>
      </c>
      <c r="H395" s="46">
        <f t="shared" si="37"/>
        <v>100</v>
      </c>
    </row>
    <row r="396" spans="1:8" ht="41.25">
      <c r="A396" s="20"/>
      <c r="B396" s="139" t="s">
        <v>344</v>
      </c>
      <c r="C396" s="139"/>
      <c r="D396" s="138" t="s">
        <v>345</v>
      </c>
      <c r="E396" s="111">
        <f>E397+E400+E403+E407+E409+E411+E405+E415+E418</f>
        <v>81193.5</v>
      </c>
      <c r="F396" s="111">
        <f>F397+F400+F403+F407+F409+F411+F405+F415+F418</f>
        <v>99121.3</v>
      </c>
      <c r="G396" s="111">
        <f>G397+G400+G403+G407+G409+G411+G405+G415+G418</f>
        <v>89767.2</v>
      </c>
      <c r="H396" s="111">
        <f aca="true" t="shared" si="44" ref="H396:H405">G396/F396*100</f>
        <v>90.56297687782545</v>
      </c>
    </row>
    <row r="397" spans="1:8" ht="40.5" customHeight="1">
      <c r="A397" s="20"/>
      <c r="B397" s="144" t="s">
        <v>346</v>
      </c>
      <c r="C397" s="144"/>
      <c r="D397" s="153" t="s">
        <v>347</v>
      </c>
      <c r="E397" s="16">
        <f aca="true" t="shared" si="45" ref="E397:G398">E398</f>
        <v>66134.4</v>
      </c>
      <c r="F397" s="16">
        <f t="shared" si="45"/>
        <v>69476.9</v>
      </c>
      <c r="G397" s="16">
        <f t="shared" si="45"/>
        <v>69476.8</v>
      </c>
      <c r="H397" s="46">
        <f t="shared" si="44"/>
        <v>99.99985606726841</v>
      </c>
    </row>
    <row r="398" spans="1:8" ht="54" customHeight="1">
      <c r="A398" s="20"/>
      <c r="B398" s="144" t="s">
        <v>348</v>
      </c>
      <c r="C398" s="144"/>
      <c r="D398" s="153" t="s">
        <v>349</v>
      </c>
      <c r="E398" s="16">
        <f t="shared" si="45"/>
        <v>66134.4</v>
      </c>
      <c r="F398" s="16">
        <f t="shared" si="45"/>
        <v>69476.9</v>
      </c>
      <c r="G398" s="16">
        <f t="shared" si="45"/>
        <v>69476.8</v>
      </c>
      <c r="H398" s="46">
        <f t="shared" si="44"/>
        <v>99.99985606726841</v>
      </c>
    </row>
    <row r="399" spans="1:8" ht="40.5" customHeight="1">
      <c r="A399" s="20"/>
      <c r="B399" s="209"/>
      <c r="C399" s="151" t="s">
        <v>8</v>
      </c>
      <c r="D399" s="154" t="s">
        <v>9</v>
      </c>
      <c r="E399" s="16">
        <v>66134.4</v>
      </c>
      <c r="F399" s="13">
        <v>69476.9</v>
      </c>
      <c r="G399" s="13">
        <v>69476.8</v>
      </c>
      <c r="H399" s="46">
        <f t="shared" si="44"/>
        <v>99.99985606726841</v>
      </c>
    </row>
    <row r="400" spans="1:8" ht="40.5" customHeight="1">
      <c r="A400" s="20"/>
      <c r="B400" s="151" t="s">
        <v>350</v>
      </c>
      <c r="C400" s="151"/>
      <c r="D400" s="234" t="s">
        <v>351</v>
      </c>
      <c r="E400" s="16">
        <f aca="true" t="shared" si="46" ref="E400:G401">E401</f>
        <v>1648</v>
      </c>
      <c r="F400" s="16">
        <f t="shared" si="46"/>
        <v>0</v>
      </c>
      <c r="G400" s="16">
        <f t="shared" si="46"/>
        <v>0</v>
      </c>
      <c r="H400" s="46"/>
    </row>
    <row r="401" spans="1:8" ht="13.5" customHeight="1">
      <c r="A401" s="20"/>
      <c r="B401" s="151" t="s">
        <v>352</v>
      </c>
      <c r="C401" s="151"/>
      <c r="D401" s="234" t="s">
        <v>353</v>
      </c>
      <c r="E401" s="16">
        <f t="shared" si="46"/>
        <v>1648</v>
      </c>
      <c r="F401" s="16">
        <f t="shared" si="46"/>
        <v>0</v>
      </c>
      <c r="G401" s="16">
        <f t="shared" si="46"/>
        <v>0</v>
      </c>
      <c r="H401" s="46"/>
    </row>
    <row r="402" spans="1:8" ht="40.5" customHeight="1">
      <c r="A402" s="20"/>
      <c r="B402" s="151"/>
      <c r="C402" s="151" t="s">
        <v>8</v>
      </c>
      <c r="D402" s="154" t="s">
        <v>9</v>
      </c>
      <c r="E402" s="16">
        <v>1648</v>
      </c>
      <c r="F402" s="13">
        <v>0</v>
      </c>
      <c r="G402" s="13">
        <v>0</v>
      </c>
      <c r="H402" s="46"/>
    </row>
    <row r="403" spans="1:8" s="75" customFormat="1" ht="27" customHeight="1">
      <c r="A403" s="20"/>
      <c r="B403" s="151" t="s">
        <v>354</v>
      </c>
      <c r="C403" s="151"/>
      <c r="D403" s="234" t="s">
        <v>355</v>
      </c>
      <c r="E403" s="16">
        <f>E404</f>
        <v>30</v>
      </c>
      <c r="F403" s="16">
        <f>F404</f>
        <v>30</v>
      </c>
      <c r="G403" s="16">
        <f>G404</f>
        <v>0</v>
      </c>
      <c r="H403" s="62">
        <f t="shared" si="44"/>
        <v>0</v>
      </c>
    </row>
    <row r="404" spans="1:8" s="8" customFormat="1" ht="27" customHeight="1">
      <c r="A404" s="20"/>
      <c r="B404" s="151"/>
      <c r="C404" s="144" t="s">
        <v>3</v>
      </c>
      <c r="D404" s="237" t="s">
        <v>152</v>
      </c>
      <c r="E404" s="16">
        <v>30</v>
      </c>
      <c r="F404" s="62">
        <v>30</v>
      </c>
      <c r="G404" s="62">
        <v>0</v>
      </c>
      <c r="H404" s="62">
        <f t="shared" si="44"/>
        <v>0</v>
      </c>
    </row>
    <row r="405" spans="1:8" s="8" customFormat="1" ht="40.5" customHeight="1">
      <c r="A405" s="20"/>
      <c r="B405" s="151" t="s">
        <v>356</v>
      </c>
      <c r="C405" s="144"/>
      <c r="D405" s="237" t="s">
        <v>357</v>
      </c>
      <c r="E405" s="16">
        <f>E406</f>
        <v>249</v>
      </c>
      <c r="F405" s="16">
        <f>F406</f>
        <v>180</v>
      </c>
      <c r="G405" s="16">
        <f>G406</f>
        <v>177.3</v>
      </c>
      <c r="H405" s="62">
        <f t="shared" si="44"/>
        <v>98.50000000000001</v>
      </c>
    </row>
    <row r="406" spans="1:8" ht="27" customHeight="1">
      <c r="A406" s="20"/>
      <c r="B406" s="151"/>
      <c r="C406" s="144" t="s">
        <v>6</v>
      </c>
      <c r="D406" s="153" t="s">
        <v>358</v>
      </c>
      <c r="E406" s="16">
        <v>249</v>
      </c>
      <c r="F406" s="16">
        <v>180</v>
      </c>
      <c r="G406" s="16">
        <v>177.3</v>
      </c>
      <c r="H406" s="62">
        <f t="shared" si="37"/>
        <v>98.50000000000001</v>
      </c>
    </row>
    <row r="407" spans="1:8" ht="27" customHeight="1">
      <c r="A407" s="20"/>
      <c r="B407" s="151" t="s">
        <v>359</v>
      </c>
      <c r="C407" s="144"/>
      <c r="D407" s="237" t="s">
        <v>360</v>
      </c>
      <c r="E407" s="16">
        <f>E408</f>
        <v>2110.5</v>
      </c>
      <c r="F407" s="16">
        <f>F408</f>
        <v>0</v>
      </c>
      <c r="G407" s="16">
        <f>G408</f>
        <v>0</v>
      </c>
      <c r="H407" s="62"/>
    </row>
    <row r="408" spans="1:8" ht="27" customHeight="1">
      <c r="A408" s="20"/>
      <c r="B408" s="151"/>
      <c r="C408" s="144" t="s">
        <v>3</v>
      </c>
      <c r="D408" s="237" t="s">
        <v>152</v>
      </c>
      <c r="E408" s="16">
        <v>2110.5</v>
      </c>
      <c r="F408" s="46">
        <v>0</v>
      </c>
      <c r="G408" s="46">
        <v>0</v>
      </c>
      <c r="H408" s="62"/>
    </row>
    <row r="409" spans="1:8" ht="40.5" customHeight="1">
      <c r="A409" s="20"/>
      <c r="B409" s="151" t="s">
        <v>361</v>
      </c>
      <c r="C409" s="151"/>
      <c r="D409" s="234" t="s">
        <v>335</v>
      </c>
      <c r="E409" s="16">
        <f>E410</f>
        <v>7296.8</v>
      </c>
      <c r="F409" s="16">
        <f>F410</f>
        <v>15980.8</v>
      </c>
      <c r="G409" s="16">
        <f>G410</f>
        <v>12961.9</v>
      </c>
      <c r="H409" s="62">
        <f t="shared" si="37"/>
        <v>81.1092060472567</v>
      </c>
    </row>
    <row r="410" spans="1:8" ht="40.5" customHeight="1">
      <c r="A410" s="20"/>
      <c r="B410" s="151"/>
      <c r="C410" s="151" t="s">
        <v>8</v>
      </c>
      <c r="D410" s="154" t="s">
        <v>9</v>
      </c>
      <c r="E410" s="16">
        <v>7296.8</v>
      </c>
      <c r="F410" s="46">
        <v>15980.8</v>
      </c>
      <c r="G410" s="46">
        <v>12961.9</v>
      </c>
      <c r="H410" s="62">
        <f t="shared" si="37"/>
        <v>81.1092060472567</v>
      </c>
    </row>
    <row r="411" spans="1:8" ht="54" customHeight="1">
      <c r="A411" s="20"/>
      <c r="B411" s="151" t="s">
        <v>362</v>
      </c>
      <c r="C411" s="151"/>
      <c r="D411" s="234" t="s">
        <v>363</v>
      </c>
      <c r="E411" s="16">
        <f>E412+E413+E414</f>
        <v>3724.8</v>
      </c>
      <c r="F411" s="16">
        <f>F412+F413+F414</f>
        <v>3901.6</v>
      </c>
      <c r="G411" s="16">
        <f>G412+G413+G414</f>
        <v>3428</v>
      </c>
      <c r="H411" s="62">
        <f t="shared" si="37"/>
        <v>87.86139019889276</v>
      </c>
    </row>
    <row r="412" spans="1:8" ht="27" customHeight="1">
      <c r="A412" s="20"/>
      <c r="B412" s="151"/>
      <c r="C412" s="144" t="s">
        <v>3</v>
      </c>
      <c r="D412" s="237" t="s">
        <v>152</v>
      </c>
      <c r="E412" s="16">
        <v>3074.8</v>
      </c>
      <c r="F412" s="13">
        <v>1656</v>
      </c>
      <c r="G412" s="16">
        <v>1250.8</v>
      </c>
      <c r="H412" s="62">
        <f t="shared" si="37"/>
        <v>75.53140096618357</v>
      </c>
    </row>
    <row r="413" spans="1:8" ht="27" customHeight="1">
      <c r="A413" s="20"/>
      <c r="B413" s="151"/>
      <c r="C413" s="144" t="s">
        <v>6</v>
      </c>
      <c r="D413" s="153" t="s">
        <v>358</v>
      </c>
      <c r="E413" s="16">
        <v>650</v>
      </c>
      <c r="F413" s="13">
        <v>650</v>
      </c>
      <c r="G413" s="16">
        <v>630</v>
      </c>
      <c r="H413" s="62">
        <f t="shared" si="37"/>
        <v>96.92307692307692</v>
      </c>
    </row>
    <row r="414" spans="1:8" ht="39.75" customHeight="1">
      <c r="A414" s="20"/>
      <c r="B414" s="151"/>
      <c r="C414" s="151" t="s">
        <v>8</v>
      </c>
      <c r="D414" s="154" t="s">
        <v>9</v>
      </c>
      <c r="E414" s="16">
        <v>0</v>
      </c>
      <c r="F414" s="13">
        <v>1595.6</v>
      </c>
      <c r="G414" s="16">
        <v>1547.2</v>
      </c>
      <c r="H414" s="62">
        <f t="shared" si="37"/>
        <v>96.96665831035348</v>
      </c>
    </row>
    <row r="415" spans="1:8" ht="27" customHeight="1">
      <c r="A415" s="20"/>
      <c r="B415" s="151" t="s">
        <v>524</v>
      </c>
      <c r="C415" s="144"/>
      <c r="D415" s="237" t="s">
        <v>251</v>
      </c>
      <c r="E415" s="16">
        <f aca="true" t="shared" si="47" ref="E415:G416">E416</f>
        <v>0</v>
      </c>
      <c r="F415" s="16">
        <f t="shared" si="47"/>
        <v>7523.2</v>
      </c>
      <c r="G415" s="16">
        <f t="shared" si="47"/>
        <v>3723.2</v>
      </c>
      <c r="H415" s="62">
        <f t="shared" si="37"/>
        <v>49.48957890259464</v>
      </c>
    </row>
    <row r="416" spans="1:8" ht="27" customHeight="1">
      <c r="A416" s="20"/>
      <c r="B416" s="151" t="s">
        <v>563</v>
      </c>
      <c r="C416" s="144"/>
      <c r="D416" s="237" t="s">
        <v>564</v>
      </c>
      <c r="E416" s="16">
        <f t="shared" si="47"/>
        <v>0</v>
      </c>
      <c r="F416" s="16">
        <f t="shared" si="47"/>
        <v>7523.2</v>
      </c>
      <c r="G416" s="16">
        <f t="shared" si="47"/>
        <v>3723.2</v>
      </c>
      <c r="H416" s="62">
        <f t="shared" si="37"/>
        <v>49.48957890259464</v>
      </c>
    </row>
    <row r="417" spans="1:8" ht="53.25" customHeight="1">
      <c r="A417" s="20"/>
      <c r="B417" s="151"/>
      <c r="C417" s="144" t="s">
        <v>10</v>
      </c>
      <c r="D417" s="237" t="s">
        <v>247</v>
      </c>
      <c r="E417" s="16">
        <v>0</v>
      </c>
      <c r="F417" s="46">
        <v>7523.2</v>
      </c>
      <c r="G417" s="46">
        <v>3723.2</v>
      </c>
      <c r="H417" s="62">
        <f t="shared" si="37"/>
        <v>49.48957890259464</v>
      </c>
    </row>
    <row r="418" spans="1:8" ht="54" customHeight="1">
      <c r="A418" s="20"/>
      <c r="B418" s="151" t="s">
        <v>589</v>
      </c>
      <c r="C418" s="151"/>
      <c r="D418" s="234" t="s">
        <v>590</v>
      </c>
      <c r="E418" s="16">
        <f>E419</f>
        <v>0</v>
      </c>
      <c r="F418" s="16">
        <f>F419</f>
        <v>2028.8</v>
      </c>
      <c r="G418" s="16">
        <f>G419</f>
        <v>0</v>
      </c>
      <c r="H418" s="62">
        <f>G418/F418*100</f>
        <v>0</v>
      </c>
    </row>
    <row r="419" spans="1:8" ht="40.5" customHeight="1">
      <c r="A419" s="20"/>
      <c r="B419" s="151"/>
      <c r="C419" s="151" t="s">
        <v>8</v>
      </c>
      <c r="D419" s="154" t="s">
        <v>9</v>
      </c>
      <c r="E419" s="16">
        <v>0</v>
      </c>
      <c r="F419" s="46">
        <v>2028.8</v>
      </c>
      <c r="G419" s="46">
        <v>0</v>
      </c>
      <c r="H419" s="62">
        <f>G419/F419*100</f>
        <v>0</v>
      </c>
    </row>
    <row r="420" spans="1:8" s="68" customFormat="1" ht="27">
      <c r="A420" s="76" t="s">
        <v>109</v>
      </c>
      <c r="B420" s="136"/>
      <c r="C420" s="139"/>
      <c r="D420" s="177" t="s">
        <v>110</v>
      </c>
      <c r="E420" s="12">
        <f>E421+E461+E446</f>
        <v>42132.9</v>
      </c>
      <c r="F420" s="12">
        <f>F421+F461+F446</f>
        <v>70777.2</v>
      </c>
      <c r="G420" s="12">
        <f>G421+G461+G446</f>
        <v>49687.700000000004</v>
      </c>
      <c r="H420" s="80">
        <f t="shared" si="37"/>
        <v>70.20297496934042</v>
      </c>
    </row>
    <row r="421" spans="1:8" ht="40.5" customHeight="1">
      <c r="A421" s="23"/>
      <c r="B421" s="136" t="s">
        <v>284</v>
      </c>
      <c r="C421" s="136"/>
      <c r="D421" s="228" t="s">
        <v>285</v>
      </c>
      <c r="E421" s="14">
        <f>E422</f>
        <v>36461.8</v>
      </c>
      <c r="F421" s="14">
        <f>F422</f>
        <v>51266.7</v>
      </c>
      <c r="G421" s="14">
        <f>G422</f>
        <v>31083</v>
      </c>
      <c r="H421" s="60">
        <f t="shared" si="37"/>
        <v>60.62999959037738</v>
      </c>
    </row>
    <row r="422" spans="1:8" ht="27" customHeight="1">
      <c r="A422" s="23"/>
      <c r="B422" s="139" t="s">
        <v>364</v>
      </c>
      <c r="C422" s="218"/>
      <c r="D422" s="161" t="s">
        <v>365</v>
      </c>
      <c r="E422" s="43">
        <f>E423+E429+E432+E438+E426+E444+E435</f>
        <v>36461.8</v>
      </c>
      <c r="F422" s="43">
        <f>F423+F429+F432+F438+F426+F444+F435</f>
        <v>51266.7</v>
      </c>
      <c r="G422" s="43">
        <f>G423+G429+G432+G438+G426+G444+G435</f>
        <v>31083</v>
      </c>
      <c r="H422" s="61">
        <f>G422/F422*100</f>
        <v>60.62999959037738</v>
      </c>
    </row>
    <row r="423" spans="1:8" ht="40.5" customHeight="1">
      <c r="A423" s="23"/>
      <c r="B423" s="151" t="s">
        <v>366</v>
      </c>
      <c r="C423" s="151"/>
      <c r="D423" s="149" t="s">
        <v>367</v>
      </c>
      <c r="E423" s="45">
        <f aca="true" t="shared" si="48" ref="E423:G424">E424</f>
        <v>2617.3</v>
      </c>
      <c r="F423" s="45">
        <f t="shared" si="48"/>
        <v>6346.5</v>
      </c>
      <c r="G423" s="45">
        <f t="shared" si="48"/>
        <v>6346.5</v>
      </c>
      <c r="H423" s="62">
        <f>G423/F423*100</f>
        <v>100</v>
      </c>
    </row>
    <row r="424" spans="1:8" ht="13.5" customHeight="1">
      <c r="A424" s="20"/>
      <c r="B424" s="151" t="s">
        <v>368</v>
      </c>
      <c r="C424" s="144"/>
      <c r="D424" s="154" t="s">
        <v>369</v>
      </c>
      <c r="E424" s="45">
        <f t="shared" si="48"/>
        <v>2617.3</v>
      </c>
      <c r="F424" s="45">
        <f t="shared" si="48"/>
        <v>6346.5</v>
      </c>
      <c r="G424" s="45">
        <f t="shared" si="48"/>
        <v>6346.5</v>
      </c>
      <c r="H424" s="62">
        <f>G424/F424*100</f>
        <v>100</v>
      </c>
    </row>
    <row r="425" spans="1:8" ht="40.5" customHeight="1">
      <c r="A425" s="23"/>
      <c r="B425" s="151"/>
      <c r="C425" s="147" t="s">
        <v>8</v>
      </c>
      <c r="D425" s="154" t="s">
        <v>9</v>
      </c>
      <c r="E425" s="13">
        <v>2617.3</v>
      </c>
      <c r="F425" s="16">
        <v>6346.5</v>
      </c>
      <c r="G425" s="16">
        <v>6346.5</v>
      </c>
      <c r="H425" s="62">
        <f t="shared" si="37"/>
        <v>100</v>
      </c>
    </row>
    <row r="426" spans="1:8" s="266" customFormat="1" ht="27" customHeight="1" hidden="1">
      <c r="A426" s="70"/>
      <c r="B426" s="127" t="s">
        <v>521</v>
      </c>
      <c r="C426" s="130"/>
      <c r="D426" s="134" t="s">
        <v>522</v>
      </c>
      <c r="E426" s="42">
        <f>E428+E427</f>
        <v>0</v>
      </c>
      <c r="F426" s="42">
        <f>F428+F427</f>
        <v>0</v>
      </c>
      <c r="G426" s="42">
        <f>G428+G427</f>
        <v>0</v>
      </c>
      <c r="H426" s="69" t="e">
        <f>G426/F426*100</f>
        <v>#DIV/0!</v>
      </c>
    </row>
    <row r="427" spans="1:8" ht="27" customHeight="1" hidden="1">
      <c r="A427" s="20"/>
      <c r="B427" s="151"/>
      <c r="C427" s="144" t="s">
        <v>6</v>
      </c>
      <c r="D427" s="153" t="s">
        <v>358</v>
      </c>
      <c r="E427" s="16">
        <v>0</v>
      </c>
      <c r="F427" s="13"/>
      <c r="G427" s="16"/>
      <c r="H427" s="62" t="e">
        <f>G427/F427*100</f>
        <v>#DIV/0!</v>
      </c>
    </row>
    <row r="428" spans="1:8" s="91" customFormat="1" ht="13.5" customHeight="1" hidden="1">
      <c r="A428" s="70"/>
      <c r="B428" s="127"/>
      <c r="C428" s="130" t="s">
        <v>4</v>
      </c>
      <c r="D428" s="131" t="s">
        <v>5</v>
      </c>
      <c r="E428" s="42">
        <v>0</v>
      </c>
      <c r="F428" s="69"/>
      <c r="G428" s="69"/>
      <c r="H428" s="69" t="e">
        <f>G428/F428*100</f>
        <v>#DIV/0!</v>
      </c>
    </row>
    <row r="429" spans="1:8" ht="27" customHeight="1">
      <c r="A429" s="23"/>
      <c r="B429" s="151" t="s">
        <v>370</v>
      </c>
      <c r="C429" s="147"/>
      <c r="D429" s="143" t="s">
        <v>360</v>
      </c>
      <c r="E429" s="13">
        <f>E430+E431</f>
        <v>9374.6</v>
      </c>
      <c r="F429" s="13">
        <f>F430+F431</f>
        <v>5579.099999999999</v>
      </c>
      <c r="G429" s="13">
        <f>G430+G431</f>
        <v>5353.2</v>
      </c>
      <c r="H429" s="62">
        <f t="shared" si="37"/>
        <v>95.950959832231</v>
      </c>
    </row>
    <row r="430" spans="1:8" ht="27" customHeight="1">
      <c r="A430" s="20"/>
      <c r="B430" s="151"/>
      <c r="C430" s="151" t="s">
        <v>3</v>
      </c>
      <c r="D430" s="143" t="s">
        <v>152</v>
      </c>
      <c r="E430" s="45">
        <v>3430.9</v>
      </c>
      <c r="F430" s="62">
        <v>10</v>
      </c>
      <c r="G430" s="62">
        <v>0</v>
      </c>
      <c r="H430" s="62">
        <f t="shared" si="37"/>
        <v>0</v>
      </c>
    </row>
    <row r="431" spans="1:8" ht="40.5" customHeight="1">
      <c r="A431" s="20"/>
      <c r="B431" s="151"/>
      <c r="C431" s="151" t="s">
        <v>8</v>
      </c>
      <c r="D431" s="154" t="s">
        <v>9</v>
      </c>
      <c r="E431" s="45">
        <v>5943.7</v>
      </c>
      <c r="F431" s="16">
        <f>107.2+5461.9</f>
        <v>5569.099999999999</v>
      </c>
      <c r="G431" s="16">
        <f>107.2+5246</f>
        <v>5353.2</v>
      </c>
      <c r="H431" s="46">
        <f aca="true" t="shared" si="49" ref="H431:H438">G431/F431*100</f>
        <v>96.12325151281176</v>
      </c>
    </row>
    <row r="432" spans="1:8" s="75" customFormat="1" ht="40.5" customHeight="1">
      <c r="A432" s="20"/>
      <c r="B432" s="151" t="s">
        <v>371</v>
      </c>
      <c r="C432" s="147"/>
      <c r="D432" s="154" t="s">
        <v>295</v>
      </c>
      <c r="E432" s="13">
        <f>E434+E433</f>
        <v>1855</v>
      </c>
      <c r="F432" s="13">
        <f>F434+F433</f>
        <v>4689.7</v>
      </c>
      <c r="G432" s="13">
        <f>G434+G433</f>
        <v>1702.7</v>
      </c>
      <c r="H432" s="62">
        <f t="shared" si="49"/>
        <v>36.30722647504105</v>
      </c>
    </row>
    <row r="433" spans="1:8" s="75" customFormat="1" ht="27" customHeight="1">
      <c r="A433" s="20"/>
      <c r="B433" s="151"/>
      <c r="C433" s="147" t="s">
        <v>3</v>
      </c>
      <c r="D433" s="154" t="s">
        <v>152</v>
      </c>
      <c r="E433" s="13">
        <v>0</v>
      </c>
      <c r="F433" s="13">
        <v>2834.7</v>
      </c>
      <c r="G433" s="13">
        <v>0</v>
      </c>
      <c r="H433" s="62">
        <f t="shared" si="49"/>
        <v>0</v>
      </c>
    </row>
    <row r="434" spans="1:8" s="8" customFormat="1" ht="40.5" customHeight="1">
      <c r="A434" s="20"/>
      <c r="B434" s="151"/>
      <c r="C434" s="147" t="s">
        <v>8</v>
      </c>
      <c r="D434" s="154" t="s">
        <v>9</v>
      </c>
      <c r="E434" s="13">
        <v>1855</v>
      </c>
      <c r="F434" s="62">
        <v>1855</v>
      </c>
      <c r="G434" s="62">
        <v>1702.7</v>
      </c>
      <c r="H434" s="62">
        <f t="shared" si="49"/>
        <v>91.78975741239893</v>
      </c>
    </row>
    <row r="435" spans="1:8" ht="27" customHeight="1">
      <c r="A435" s="20"/>
      <c r="B435" s="151" t="s">
        <v>565</v>
      </c>
      <c r="C435" s="144"/>
      <c r="D435" s="237" t="s">
        <v>251</v>
      </c>
      <c r="E435" s="16">
        <f aca="true" t="shared" si="50" ref="E435:G436">E436</f>
        <v>0</v>
      </c>
      <c r="F435" s="16">
        <f t="shared" si="50"/>
        <v>6916.7</v>
      </c>
      <c r="G435" s="16">
        <f t="shared" si="50"/>
        <v>0</v>
      </c>
      <c r="H435" s="62">
        <f t="shared" si="49"/>
        <v>0</v>
      </c>
    </row>
    <row r="436" spans="1:8" ht="27" customHeight="1">
      <c r="A436" s="20"/>
      <c r="B436" s="151" t="s">
        <v>566</v>
      </c>
      <c r="C436" s="144"/>
      <c r="D436" s="237" t="s">
        <v>567</v>
      </c>
      <c r="E436" s="16">
        <f t="shared" si="50"/>
        <v>0</v>
      </c>
      <c r="F436" s="16">
        <f t="shared" si="50"/>
        <v>6916.7</v>
      </c>
      <c r="G436" s="16">
        <f t="shared" si="50"/>
        <v>0</v>
      </c>
      <c r="H436" s="62">
        <f t="shared" si="49"/>
        <v>0</v>
      </c>
    </row>
    <row r="437" spans="1:8" ht="54" customHeight="1">
      <c r="A437" s="20"/>
      <c r="B437" s="151"/>
      <c r="C437" s="144" t="s">
        <v>10</v>
      </c>
      <c r="D437" s="237" t="s">
        <v>247</v>
      </c>
      <c r="E437" s="16">
        <v>0</v>
      </c>
      <c r="F437" s="46">
        <v>6916.7</v>
      </c>
      <c r="G437" s="46">
        <v>0</v>
      </c>
      <c r="H437" s="62">
        <f t="shared" si="49"/>
        <v>0</v>
      </c>
    </row>
    <row r="438" spans="1:8" s="8" customFormat="1" ht="27" customHeight="1">
      <c r="A438" s="20"/>
      <c r="B438" s="144" t="s">
        <v>372</v>
      </c>
      <c r="C438" s="151"/>
      <c r="D438" s="154" t="s">
        <v>373</v>
      </c>
      <c r="E438" s="13">
        <f>E439+E440+E441+E442+E443</f>
        <v>22614.9</v>
      </c>
      <c r="F438" s="13">
        <f>F439+F440+F441+F442+F443</f>
        <v>27684.7</v>
      </c>
      <c r="G438" s="13">
        <f>G439+G440+G441+G442+G443</f>
        <v>17630.6</v>
      </c>
      <c r="H438" s="62">
        <f t="shared" si="49"/>
        <v>63.68355084216191</v>
      </c>
    </row>
    <row r="439" spans="1:8" ht="81" customHeight="1">
      <c r="A439" s="20"/>
      <c r="B439" s="151"/>
      <c r="C439" s="144" t="s">
        <v>2</v>
      </c>
      <c r="D439" s="143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439" s="13">
        <v>158.3</v>
      </c>
      <c r="F439" s="16">
        <v>314.8</v>
      </c>
      <c r="G439" s="16">
        <v>143.7</v>
      </c>
      <c r="H439" s="62">
        <f t="shared" si="37"/>
        <v>45.648030495552725</v>
      </c>
    </row>
    <row r="440" spans="1:8" ht="27" customHeight="1">
      <c r="A440" s="20"/>
      <c r="B440" s="151"/>
      <c r="C440" s="144" t="s">
        <v>3</v>
      </c>
      <c r="D440" s="143" t="s">
        <v>152</v>
      </c>
      <c r="E440" s="13">
        <v>6664.5</v>
      </c>
      <c r="F440" s="16">
        <v>2713.5</v>
      </c>
      <c r="G440" s="16">
        <v>2209.3</v>
      </c>
      <c r="H440" s="62">
        <f>G440/F440*100</f>
        <v>81.41883176709048</v>
      </c>
    </row>
    <row r="441" spans="1:8" ht="27" customHeight="1">
      <c r="A441" s="20"/>
      <c r="B441" s="151"/>
      <c r="C441" s="144" t="s">
        <v>6</v>
      </c>
      <c r="D441" s="238" t="s">
        <v>7</v>
      </c>
      <c r="E441" s="13">
        <v>1370.9</v>
      </c>
      <c r="F441" s="16">
        <v>2030.5</v>
      </c>
      <c r="G441" s="16">
        <v>964.5</v>
      </c>
      <c r="H441" s="62">
        <f>G441/F441*100</f>
        <v>47.50061561191824</v>
      </c>
    </row>
    <row r="442" spans="1:8" ht="40.5" customHeight="1">
      <c r="A442" s="20"/>
      <c r="B442" s="151"/>
      <c r="C442" s="144" t="s">
        <v>8</v>
      </c>
      <c r="D442" s="154" t="s">
        <v>9</v>
      </c>
      <c r="E442" s="13">
        <v>3650.8</v>
      </c>
      <c r="F442" s="13">
        <v>6552.1</v>
      </c>
      <c r="G442" s="13">
        <v>6299.3</v>
      </c>
      <c r="H442" s="62">
        <f aca="true" t="shared" si="51" ref="H442:H464">G442/F442*100</f>
        <v>96.14169502907465</v>
      </c>
    </row>
    <row r="443" spans="1:8" ht="13.5" customHeight="1">
      <c r="A443" s="20"/>
      <c r="B443" s="151"/>
      <c r="C443" s="239" t="s">
        <v>4</v>
      </c>
      <c r="D443" s="143" t="s">
        <v>5</v>
      </c>
      <c r="E443" s="13">
        <v>10770.4</v>
      </c>
      <c r="F443" s="62">
        <v>16073.8</v>
      </c>
      <c r="G443" s="62">
        <v>8013.8</v>
      </c>
      <c r="H443" s="62">
        <f t="shared" si="51"/>
        <v>49.85628787218953</v>
      </c>
    </row>
    <row r="444" spans="1:8" s="75" customFormat="1" ht="67.5" customHeight="1">
      <c r="A444" s="20"/>
      <c r="B444" s="151" t="s">
        <v>550</v>
      </c>
      <c r="C444" s="147"/>
      <c r="D444" s="154" t="s">
        <v>543</v>
      </c>
      <c r="E444" s="13">
        <f>E445</f>
        <v>0</v>
      </c>
      <c r="F444" s="13">
        <f>F445</f>
        <v>50</v>
      </c>
      <c r="G444" s="13">
        <f>G445</f>
        <v>50</v>
      </c>
      <c r="H444" s="62">
        <f>G444/F444*100</f>
        <v>100</v>
      </c>
    </row>
    <row r="445" spans="1:8" s="8" customFormat="1" ht="40.5" customHeight="1">
      <c r="A445" s="20"/>
      <c r="B445" s="151"/>
      <c r="C445" s="147" t="s">
        <v>8</v>
      </c>
      <c r="D445" s="154" t="s">
        <v>9</v>
      </c>
      <c r="E445" s="13">
        <v>0</v>
      </c>
      <c r="F445" s="62">
        <v>50</v>
      </c>
      <c r="G445" s="62">
        <v>50</v>
      </c>
      <c r="H445" s="62">
        <f>G445/F445*100</f>
        <v>100</v>
      </c>
    </row>
    <row r="446" spans="1:8" s="68" customFormat="1" ht="40.5" customHeight="1">
      <c r="A446" s="70"/>
      <c r="B446" s="135" t="s">
        <v>342</v>
      </c>
      <c r="C446" s="267"/>
      <c r="D446" s="268" t="s">
        <v>343</v>
      </c>
      <c r="E446" s="72">
        <f>E447</f>
        <v>0</v>
      </c>
      <c r="F446" s="72">
        <f>F447</f>
        <v>13673.900000000001</v>
      </c>
      <c r="G446" s="72">
        <f>G447</f>
        <v>13609.300000000003</v>
      </c>
      <c r="H446" s="72">
        <f t="shared" si="51"/>
        <v>99.52756711691619</v>
      </c>
    </row>
    <row r="447" spans="1:8" s="68" customFormat="1" ht="41.25">
      <c r="A447" s="70"/>
      <c r="B447" s="157" t="s">
        <v>344</v>
      </c>
      <c r="C447" s="157"/>
      <c r="D447" s="269" t="s">
        <v>345</v>
      </c>
      <c r="E447" s="79">
        <f>E448+E456+E451+E454</f>
        <v>0</v>
      </c>
      <c r="F447" s="79">
        <f>F448+F456+F451+F454</f>
        <v>13673.900000000001</v>
      </c>
      <c r="G447" s="79">
        <f>G448+G456+G451+G454</f>
        <v>13609.300000000003</v>
      </c>
      <c r="H447" s="79">
        <f t="shared" si="51"/>
        <v>99.52756711691619</v>
      </c>
    </row>
    <row r="448" spans="1:8" s="68" customFormat="1" ht="39.75" customHeight="1">
      <c r="A448" s="70"/>
      <c r="B448" s="127" t="s">
        <v>350</v>
      </c>
      <c r="C448" s="127"/>
      <c r="D448" s="270" t="s">
        <v>351</v>
      </c>
      <c r="E448" s="67">
        <f aca="true" t="shared" si="52" ref="E448:G449">E449</f>
        <v>0</v>
      </c>
      <c r="F448" s="67">
        <f t="shared" si="52"/>
        <v>5354.8</v>
      </c>
      <c r="G448" s="67">
        <f t="shared" si="52"/>
        <v>5354.8</v>
      </c>
      <c r="H448" s="69">
        <f t="shared" si="51"/>
        <v>100</v>
      </c>
    </row>
    <row r="449" spans="1:8" s="68" customFormat="1" ht="13.5" customHeight="1">
      <c r="A449" s="70"/>
      <c r="B449" s="127" t="s">
        <v>352</v>
      </c>
      <c r="C449" s="127"/>
      <c r="D449" s="270" t="s">
        <v>353</v>
      </c>
      <c r="E449" s="67">
        <f t="shared" si="52"/>
        <v>0</v>
      </c>
      <c r="F449" s="67">
        <f t="shared" si="52"/>
        <v>5354.8</v>
      </c>
      <c r="G449" s="67">
        <f t="shared" si="52"/>
        <v>5354.8</v>
      </c>
      <c r="H449" s="69">
        <f t="shared" si="51"/>
        <v>100</v>
      </c>
    </row>
    <row r="450" spans="1:8" s="68" customFormat="1" ht="40.5" customHeight="1">
      <c r="A450" s="70"/>
      <c r="B450" s="127"/>
      <c r="C450" s="127" t="s">
        <v>8</v>
      </c>
      <c r="D450" s="134" t="s">
        <v>9</v>
      </c>
      <c r="E450" s="67">
        <v>0</v>
      </c>
      <c r="F450" s="42">
        <v>5354.8</v>
      </c>
      <c r="G450" s="42">
        <v>5354.8</v>
      </c>
      <c r="H450" s="69">
        <f t="shared" si="51"/>
        <v>100</v>
      </c>
    </row>
    <row r="451" spans="1:8" s="68" customFormat="1" ht="27" customHeight="1">
      <c r="A451" s="70"/>
      <c r="B451" s="127" t="s">
        <v>359</v>
      </c>
      <c r="C451" s="127"/>
      <c r="D451" s="270" t="s">
        <v>360</v>
      </c>
      <c r="E451" s="67">
        <f>E452+E453</f>
        <v>0</v>
      </c>
      <c r="F451" s="67">
        <f>F452+F453</f>
        <v>714.2</v>
      </c>
      <c r="G451" s="67">
        <f>G452+G453</f>
        <v>714.2</v>
      </c>
      <c r="H451" s="69">
        <f aca="true" t="shared" si="53" ref="H451:H460">G451/F451*100</f>
        <v>100</v>
      </c>
    </row>
    <row r="452" spans="1:8" s="68" customFormat="1" ht="27" customHeight="1">
      <c r="A452" s="70"/>
      <c r="B452" s="127"/>
      <c r="C452" s="127" t="s">
        <v>3</v>
      </c>
      <c r="D452" s="270" t="s">
        <v>152</v>
      </c>
      <c r="E452" s="67">
        <v>0</v>
      </c>
      <c r="F452" s="67">
        <v>50</v>
      </c>
      <c r="G452" s="67">
        <v>50</v>
      </c>
      <c r="H452" s="69">
        <f t="shared" si="53"/>
        <v>100</v>
      </c>
    </row>
    <row r="453" spans="1:8" s="68" customFormat="1" ht="40.5" customHeight="1">
      <c r="A453" s="70"/>
      <c r="B453" s="127"/>
      <c r="C453" s="127" t="s">
        <v>8</v>
      </c>
      <c r="D453" s="134" t="s">
        <v>9</v>
      </c>
      <c r="E453" s="67">
        <v>0</v>
      </c>
      <c r="F453" s="42">
        <v>664.2</v>
      </c>
      <c r="G453" s="42">
        <v>664.2</v>
      </c>
      <c r="H453" s="69">
        <f t="shared" si="53"/>
        <v>100</v>
      </c>
    </row>
    <row r="454" spans="1:8" s="68" customFormat="1" ht="40.5" customHeight="1">
      <c r="A454" s="70"/>
      <c r="B454" s="127" t="s">
        <v>361</v>
      </c>
      <c r="C454" s="127"/>
      <c r="D454" s="270" t="s">
        <v>295</v>
      </c>
      <c r="E454" s="67">
        <f>E455</f>
        <v>0</v>
      </c>
      <c r="F454" s="67">
        <f>F455</f>
        <v>384.7</v>
      </c>
      <c r="G454" s="67">
        <f>G455</f>
        <v>384.7</v>
      </c>
      <c r="H454" s="69">
        <f t="shared" si="53"/>
        <v>100</v>
      </c>
    </row>
    <row r="455" spans="1:8" s="68" customFormat="1" ht="40.5" customHeight="1">
      <c r="A455" s="70"/>
      <c r="B455" s="127"/>
      <c r="C455" s="127" t="s">
        <v>8</v>
      </c>
      <c r="D455" s="134" t="s">
        <v>9</v>
      </c>
      <c r="E455" s="67">
        <v>0</v>
      </c>
      <c r="F455" s="42">
        <v>384.7</v>
      </c>
      <c r="G455" s="42">
        <v>384.7</v>
      </c>
      <c r="H455" s="69">
        <f t="shared" si="53"/>
        <v>100</v>
      </c>
    </row>
    <row r="456" spans="1:8" s="91" customFormat="1" ht="27" customHeight="1">
      <c r="A456" s="70"/>
      <c r="B456" s="127" t="s">
        <v>524</v>
      </c>
      <c r="C456" s="141"/>
      <c r="D456" s="271" t="s">
        <v>251</v>
      </c>
      <c r="E456" s="67">
        <f>E457+E459</f>
        <v>0</v>
      </c>
      <c r="F456" s="67">
        <f>F457+F459</f>
        <v>7220.2</v>
      </c>
      <c r="G456" s="67">
        <f>G457+G459</f>
        <v>7155.6</v>
      </c>
      <c r="H456" s="69">
        <f t="shared" si="53"/>
        <v>99.10528794216228</v>
      </c>
    </row>
    <row r="457" spans="1:8" s="91" customFormat="1" ht="13.5" customHeight="1">
      <c r="A457" s="70"/>
      <c r="B457" s="127" t="s">
        <v>523</v>
      </c>
      <c r="C457" s="141"/>
      <c r="D457" s="271" t="s">
        <v>525</v>
      </c>
      <c r="E457" s="67">
        <f>E458</f>
        <v>0</v>
      </c>
      <c r="F457" s="67">
        <f>F458</f>
        <v>4794</v>
      </c>
      <c r="G457" s="67">
        <f>G458</f>
        <v>4794</v>
      </c>
      <c r="H457" s="69">
        <f t="shared" si="53"/>
        <v>100</v>
      </c>
    </row>
    <row r="458" spans="1:8" s="68" customFormat="1" ht="54" customHeight="1">
      <c r="A458" s="70"/>
      <c r="B458" s="127"/>
      <c r="C458" s="141" t="s">
        <v>10</v>
      </c>
      <c r="D458" s="131" t="s">
        <v>247</v>
      </c>
      <c r="E458" s="67">
        <v>0</v>
      </c>
      <c r="F458" s="67">
        <v>4794</v>
      </c>
      <c r="G458" s="67">
        <v>4794</v>
      </c>
      <c r="H458" s="69">
        <f t="shared" si="53"/>
        <v>100</v>
      </c>
    </row>
    <row r="459" spans="1:8" s="68" customFormat="1" ht="40.5" customHeight="1">
      <c r="A459" s="70"/>
      <c r="B459" s="127" t="s">
        <v>526</v>
      </c>
      <c r="C459" s="127"/>
      <c r="D459" s="270" t="s">
        <v>527</v>
      </c>
      <c r="E459" s="67">
        <f>E460</f>
        <v>0</v>
      </c>
      <c r="F459" s="67">
        <f>F460</f>
        <v>2426.2</v>
      </c>
      <c r="G459" s="67">
        <f>G460</f>
        <v>2361.6</v>
      </c>
      <c r="H459" s="69">
        <f t="shared" si="53"/>
        <v>97.33740004946007</v>
      </c>
    </row>
    <row r="460" spans="1:8" s="68" customFormat="1" ht="54" customHeight="1">
      <c r="A460" s="70"/>
      <c r="B460" s="127"/>
      <c r="C460" s="127" t="s">
        <v>10</v>
      </c>
      <c r="D460" s="131" t="s">
        <v>247</v>
      </c>
      <c r="E460" s="67">
        <v>0</v>
      </c>
      <c r="F460" s="67">
        <v>2426.2</v>
      </c>
      <c r="G460" s="67">
        <v>2361.6</v>
      </c>
      <c r="H460" s="69">
        <f t="shared" si="53"/>
        <v>97.33740004946007</v>
      </c>
    </row>
    <row r="461" spans="1:8" s="68" customFormat="1" ht="40.5" customHeight="1">
      <c r="A461" s="70"/>
      <c r="B461" s="260" t="s">
        <v>374</v>
      </c>
      <c r="C461" s="128"/>
      <c r="D461" s="272" t="s">
        <v>375</v>
      </c>
      <c r="E461" s="72">
        <f>E462+E466</f>
        <v>5671.099999999999</v>
      </c>
      <c r="F461" s="72">
        <f>F462+F466</f>
        <v>5836.599999999999</v>
      </c>
      <c r="G461" s="72">
        <f>G462+G466</f>
        <v>4995.4</v>
      </c>
      <c r="H461" s="73">
        <f t="shared" si="51"/>
        <v>85.58749957166843</v>
      </c>
    </row>
    <row r="462" spans="1:8" ht="54.75">
      <c r="A462" s="20"/>
      <c r="B462" s="241" t="s">
        <v>376</v>
      </c>
      <c r="C462" s="241"/>
      <c r="D462" s="242" t="s">
        <v>377</v>
      </c>
      <c r="E462" s="15">
        <f>E463</f>
        <v>1998.1</v>
      </c>
      <c r="F462" s="15">
        <f aca="true" t="shared" si="54" ref="F462:G464">F463</f>
        <v>1998.1</v>
      </c>
      <c r="G462" s="15">
        <f t="shared" si="54"/>
        <v>1998.1</v>
      </c>
      <c r="H462" s="61">
        <f t="shared" si="51"/>
        <v>100</v>
      </c>
    </row>
    <row r="463" spans="1:8" ht="67.5" customHeight="1">
      <c r="A463" s="20"/>
      <c r="B463" s="240" t="s">
        <v>378</v>
      </c>
      <c r="C463" s="240"/>
      <c r="D463" s="243" t="s">
        <v>379</v>
      </c>
      <c r="E463" s="16">
        <f>E464</f>
        <v>1998.1</v>
      </c>
      <c r="F463" s="16">
        <f t="shared" si="54"/>
        <v>1998.1</v>
      </c>
      <c r="G463" s="16">
        <f t="shared" si="54"/>
        <v>1998.1</v>
      </c>
      <c r="H463" s="62">
        <f t="shared" si="51"/>
        <v>100</v>
      </c>
    </row>
    <row r="464" spans="1:8" ht="54" customHeight="1">
      <c r="A464" s="20"/>
      <c r="B464" s="240" t="s">
        <v>380</v>
      </c>
      <c r="C464" s="240"/>
      <c r="D464" s="243" t="s">
        <v>381</v>
      </c>
      <c r="E464" s="16">
        <f>E465</f>
        <v>1998.1</v>
      </c>
      <c r="F464" s="16">
        <f t="shared" si="54"/>
        <v>1998.1</v>
      </c>
      <c r="G464" s="16">
        <f t="shared" si="54"/>
        <v>1998.1</v>
      </c>
      <c r="H464" s="62">
        <f t="shared" si="51"/>
        <v>100</v>
      </c>
    </row>
    <row r="465" spans="1:8" ht="40.5" customHeight="1">
      <c r="A465" s="20"/>
      <c r="B465" s="240"/>
      <c r="C465" s="240" t="s">
        <v>8</v>
      </c>
      <c r="D465" s="243" t="s">
        <v>9</v>
      </c>
      <c r="E465" s="16">
        <v>1998.1</v>
      </c>
      <c r="F465" s="62">
        <v>1998.1</v>
      </c>
      <c r="G465" s="62">
        <v>1998.1</v>
      </c>
      <c r="H465" s="62">
        <f aca="true" t="shared" si="55" ref="H465:H520">G465/F465*100</f>
        <v>100</v>
      </c>
    </row>
    <row r="466" spans="1:8" ht="27">
      <c r="A466" s="20"/>
      <c r="B466" s="241" t="s">
        <v>382</v>
      </c>
      <c r="C466" s="241"/>
      <c r="D466" s="242" t="s">
        <v>383</v>
      </c>
      <c r="E466" s="15">
        <f>E467+E469+E471+E473+E476</f>
        <v>3672.9999999999995</v>
      </c>
      <c r="F466" s="15">
        <f>F467+F469+F471+F473+F476</f>
        <v>3838.4999999999995</v>
      </c>
      <c r="G466" s="15">
        <f>G467+G469+G471+G473+G476</f>
        <v>2997.3</v>
      </c>
      <c r="H466" s="61">
        <f t="shared" si="55"/>
        <v>78.08518952715906</v>
      </c>
    </row>
    <row r="467" spans="1:8" ht="27" customHeight="1">
      <c r="A467" s="20"/>
      <c r="B467" s="240" t="s">
        <v>384</v>
      </c>
      <c r="C467" s="240"/>
      <c r="D467" s="243" t="s">
        <v>360</v>
      </c>
      <c r="E467" s="16">
        <f>E468</f>
        <v>428.6</v>
      </c>
      <c r="F467" s="16">
        <f>F468</f>
        <v>428.6</v>
      </c>
      <c r="G467" s="16">
        <f>G468</f>
        <v>76.5</v>
      </c>
      <c r="H467" s="62">
        <f t="shared" si="55"/>
        <v>17.848810079328047</v>
      </c>
    </row>
    <row r="468" spans="1:8" ht="40.5" customHeight="1">
      <c r="A468" s="20"/>
      <c r="B468" s="240"/>
      <c r="C468" s="240" t="s">
        <v>8</v>
      </c>
      <c r="D468" s="243" t="s">
        <v>9</v>
      </c>
      <c r="E468" s="16">
        <v>428.6</v>
      </c>
      <c r="F468" s="13">
        <v>428.6</v>
      </c>
      <c r="G468" s="13">
        <v>76.5</v>
      </c>
      <c r="H468" s="62">
        <f t="shared" si="55"/>
        <v>17.848810079328047</v>
      </c>
    </row>
    <row r="469" spans="1:8" ht="40.5" customHeight="1">
      <c r="A469" s="20"/>
      <c r="B469" s="240" t="s">
        <v>385</v>
      </c>
      <c r="C469" s="240"/>
      <c r="D469" s="243" t="s">
        <v>386</v>
      </c>
      <c r="E469" s="16">
        <f>E470</f>
        <v>1160.1</v>
      </c>
      <c r="F469" s="16">
        <f>F470</f>
        <v>1160.1</v>
      </c>
      <c r="G469" s="16">
        <f>G470</f>
        <v>1042.6</v>
      </c>
      <c r="H469" s="62">
        <f t="shared" si="55"/>
        <v>89.87156279631067</v>
      </c>
    </row>
    <row r="470" spans="1:8" ht="40.5" customHeight="1">
      <c r="A470" s="20"/>
      <c r="B470" s="240"/>
      <c r="C470" s="240" t="s">
        <v>8</v>
      </c>
      <c r="D470" s="243" t="s">
        <v>9</v>
      </c>
      <c r="E470" s="16">
        <v>1160.1</v>
      </c>
      <c r="F470" s="16">
        <v>1160.1</v>
      </c>
      <c r="G470" s="16">
        <v>1042.6</v>
      </c>
      <c r="H470" s="62">
        <f t="shared" si="55"/>
        <v>89.87156279631067</v>
      </c>
    </row>
    <row r="471" spans="1:8" ht="40.5" customHeight="1">
      <c r="A471" s="20"/>
      <c r="B471" s="240" t="s">
        <v>387</v>
      </c>
      <c r="C471" s="240"/>
      <c r="D471" s="243" t="s">
        <v>388</v>
      </c>
      <c r="E471" s="16">
        <f>E472</f>
        <v>70</v>
      </c>
      <c r="F471" s="16">
        <f>F472</f>
        <v>70</v>
      </c>
      <c r="G471" s="16">
        <f>G472</f>
        <v>70</v>
      </c>
      <c r="H471" s="62">
        <f t="shared" si="55"/>
        <v>100</v>
      </c>
    </row>
    <row r="472" spans="1:8" ht="40.5" customHeight="1">
      <c r="A472" s="20"/>
      <c r="B472" s="240"/>
      <c r="C472" s="240" t="s">
        <v>8</v>
      </c>
      <c r="D472" s="243" t="s">
        <v>9</v>
      </c>
      <c r="E472" s="16">
        <v>70</v>
      </c>
      <c r="F472" s="13">
        <v>70</v>
      </c>
      <c r="G472" s="13">
        <v>70</v>
      </c>
      <c r="H472" s="62">
        <f t="shared" si="55"/>
        <v>100</v>
      </c>
    </row>
    <row r="473" spans="1:8" ht="40.5" customHeight="1">
      <c r="A473" s="20"/>
      <c r="B473" s="240" t="s">
        <v>389</v>
      </c>
      <c r="C473" s="240"/>
      <c r="D473" s="243" t="s">
        <v>390</v>
      </c>
      <c r="E473" s="16">
        <f>E475+E474</f>
        <v>494.7</v>
      </c>
      <c r="F473" s="16">
        <f>F475+F474</f>
        <v>660.2</v>
      </c>
      <c r="G473" s="16">
        <f>G475+G474</f>
        <v>407.4</v>
      </c>
      <c r="H473" s="62">
        <f t="shared" si="55"/>
        <v>61.70857315964858</v>
      </c>
    </row>
    <row r="474" spans="1:8" ht="27" customHeight="1">
      <c r="A474" s="20"/>
      <c r="B474" s="240"/>
      <c r="C474" s="240" t="s">
        <v>6</v>
      </c>
      <c r="D474" s="153" t="s">
        <v>358</v>
      </c>
      <c r="E474" s="16">
        <v>0</v>
      </c>
      <c r="F474" s="16">
        <v>55.7</v>
      </c>
      <c r="G474" s="16">
        <v>0</v>
      </c>
      <c r="H474" s="62">
        <f t="shared" si="55"/>
        <v>0</v>
      </c>
    </row>
    <row r="475" spans="1:8" ht="40.5" customHeight="1">
      <c r="A475" s="20"/>
      <c r="B475" s="240"/>
      <c r="C475" s="240" t="s">
        <v>8</v>
      </c>
      <c r="D475" s="243" t="s">
        <v>9</v>
      </c>
      <c r="E475" s="16">
        <v>494.7</v>
      </c>
      <c r="F475" s="62">
        <v>604.5</v>
      </c>
      <c r="G475" s="62">
        <v>407.4</v>
      </c>
      <c r="H475" s="62">
        <f t="shared" si="55"/>
        <v>67.39454094292803</v>
      </c>
    </row>
    <row r="476" spans="1:8" ht="54" customHeight="1">
      <c r="A476" s="20"/>
      <c r="B476" s="240" t="s">
        <v>391</v>
      </c>
      <c r="C476" s="240"/>
      <c r="D476" s="243" t="s">
        <v>392</v>
      </c>
      <c r="E476" s="16">
        <f>E477</f>
        <v>1519.6</v>
      </c>
      <c r="F476" s="16">
        <f>F477</f>
        <v>1519.6</v>
      </c>
      <c r="G476" s="16">
        <f>G477</f>
        <v>1400.8</v>
      </c>
      <c r="H476" s="62">
        <f t="shared" si="55"/>
        <v>92.18215319821006</v>
      </c>
    </row>
    <row r="477" spans="1:8" ht="40.5" customHeight="1">
      <c r="A477" s="20"/>
      <c r="B477" s="240"/>
      <c r="C477" s="240" t="s">
        <v>8</v>
      </c>
      <c r="D477" s="243" t="s">
        <v>9</v>
      </c>
      <c r="E477" s="16">
        <v>1519.6</v>
      </c>
      <c r="F477" s="16">
        <v>1519.6</v>
      </c>
      <c r="G477" s="16">
        <v>1400.8</v>
      </c>
      <c r="H477" s="62">
        <f t="shared" si="55"/>
        <v>92.18215319821006</v>
      </c>
    </row>
    <row r="478" spans="1:8" s="68" customFormat="1" ht="27">
      <c r="A478" s="76" t="s">
        <v>111</v>
      </c>
      <c r="B478" s="136"/>
      <c r="C478" s="139"/>
      <c r="D478" s="177" t="s">
        <v>112</v>
      </c>
      <c r="E478" s="12">
        <f>E479+E512+E508</f>
        <v>19642.100000000002</v>
      </c>
      <c r="F478" s="12">
        <f>F479+F512+F508</f>
        <v>30125.7</v>
      </c>
      <c r="G478" s="12">
        <f>G479+G512+G508</f>
        <v>18780.3</v>
      </c>
      <c r="H478" s="80">
        <f t="shared" si="55"/>
        <v>62.33979625369701</v>
      </c>
    </row>
    <row r="479" spans="1:8" ht="40.5" customHeight="1">
      <c r="A479" s="30"/>
      <c r="B479" s="136" t="s">
        <v>284</v>
      </c>
      <c r="C479" s="136"/>
      <c r="D479" s="228" t="s">
        <v>285</v>
      </c>
      <c r="E479" s="14">
        <f>E480+E489+E499+E486</f>
        <v>8969.7</v>
      </c>
      <c r="F479" s="14">
        <f>F480+F489+F499+F486</f>
        <v>19517.1</v>
      </c>
      <c r="G479" s="14">
        <f>G480+G489+G499+G486</f>
        <v>8542.5</v>
      </c>
      <c r="H479" s="60">
        <f t="shared" si="55"/>
        <v>43.76930998970134</v>
      </c>
    </row>
    <row r="480" spans="1:8" ht="27">
      <c r="A480" s="30"/>
      <c r="B480" s="136" t="s">
        <v>286</v>
      </c>
      <c r="C480" s="137"/>
      <c r="D480" s="138" t="s">
        <v>287</v>
      </c>
      <c r="E480" s="43">
        <f>E483+E481</f>
        <v>0</v>
      </c>
      <c r="F480" s="43">
        <f>F483+F481</f>
        <v>129</v>
      </c>
      <c r="G480" s="43">
        <f>G483+G481</f>
        <v>0</v>
      </c>
      <c r="H480" s="61">
        <f t="shared" si="55"/>
        <v>0</v>
      </c>
    </row>
    <row r="481" spans="1:8" ht="54" customHeight="1">
      <c r="A481" s="30"/>
      <c r="B481" s="144" t="s">
        <v>300</v>
      </c>
      <c r="C481" s="144"/>
      <c r="D481" s="237" t="s">
        <v>301</v>
      </c>
      <c r="E481" s="16">
        <f>E482</f>
        <v>0</v>
      </c>
      <c r="F481" s="16">
        <f>F482</f>
        <v>129</v>
      </c>
      <c r="G481" s="16">
        <f>G482</f>
        <v>0</v>
      </c>
      <c r="H481" s="62">
        <f>G481/F481*100</f>
        <v>0</v>
      </c>
    </row>
    <row r="482" spans="1:8" ht="27" customHeight="1">
      <c r="A482" s="30"/>
      <c r="B482" s="144"/>
      <c r="C482" s="147" t="s">
        <v>3</v>
      </c>
      <c r="D482" s="143" t="s">
        <v>152</v>
      </c>
      <c r="E482" s="16">
        <v>0</v>
      </c>
      <c r="F482" s="13">
        <v>129</v>
      </c>
      <c r="G482" s="13">
        <v>0</v>
      </c>
      <c r="H482" s="62">
        <f>G482/F482*100</f>
        <v>0</v>
      </c>
    </row>
    <row r="483" spans="1:8" ht="118.5" hidden="1">
      <c r="A483" s="30"/>
      <c r="B483" s="144" t="s">
        <v>393</v>
      </c>
      <c r="C483" s="144"/>
      <c r="D483" s="237" t="s">
        <v>394</v>
      </c>
      <c r="E483" s="16">
        <f>E484+E485</f>
        <v>0</v>
      </c>
      <c r="F483" s="16">
        <f>F484+F485</f>
        <v>0</v>
      </c>
      <c r="G483" s="16">
        <f>G484+G485</f>
        <v>0</v>
      </c>
      <c r="H483" s="62" t="e">
        <f t="shared" si="55"/>
        <v>#DIV/0!</v>
      </c>
    </row>
    <row r="484" spans="1:8" ht="78.75" hidden="1">
      <c r="A484" s="30"/>
      <c r="B484" s="144"/>
      <c r="C484" s="147" t="s">
        <v>2</v>
      </c>
      <c r="D484" s="143" t="s">
        <v>150</v>
      </c>
      <c r="E484" s="16">
        <v>0</v>
      </c>
      <c r="F484" s="62"/>
      <c r="G484" s="62"/>
      <c r="H484" s="62" t="e">
        <f t="shared" si="55"/>
        <v>#DIV/0!</v>
      </c>
    </row>
    <row r="485" spans="1:8" ht="30" customHeight="1" hidden="1">
      <c r="A485" s="30"/>
      <c r="B485" s="144"/>
      <c r="C485" s="147" t="s">
        <v>3</v>
      </c>
      <c r="D485" s="143" t="s">
        <v>152</v>
      </c>
      <c r="E485" s="16">
        <v>0</v>
      </c>
      <c r="F485" s="13"/>
      <c r="G485" s="13"/>
      <c r="H485" s="62" t="e">
        <f t="shared" si="55"/>
        <v>#DIV/0!</v>
      </c>
    </row>
    <row r="486" spans="1:8" s="68" customFormat="1" ht="27">
      <c r="A486" s="85"/>
      <c r="B486" s="157" t="s">
        <v>304</v>
      </c>
      <c r="C486" s="273"/>
      <c r="D486" s="274" t="s">
        <v>305</v>
      </c>
      <c r="E486" s="86">
        <f aca="true" t="shared" si="56" ref="E486:G487">E487</f>
        <v>0</v>
      </c>
      <c r="F486" s="86">
        <f t="shared" si="56"/>
        <v>169.8</v>
      </c>
      <c r="G486" s="86">
        <f t="shared" si="56"/>
        <v>0</v>
      </c>
      <c r="H486" s="80">
        <f>G486/F486*100</f>
        <v>0</v>
      </c>
    </row>
    <row r="487" spans="1:8" s="68" customFormat="1" ht="54" customHeight="1">
      <c r="A487" s="85"/>
      <c r="B487" s="141" t="s">
        <v>318</v>
      </c>
      <c r="C487" s="141"/>
      <c r="D487" s="265" t="s">
        <v>301</v>
      </c>
      <c r="E487" s="42">
        <f t="shared" si="56"/>
        <v>0</v>
      </c>
      <c r="F487" s="42">
        <f t="shared" si="56"/>
        <v>169.8</v>
      </c>
      <c r="G487" s="42">
        <f t="shared" si="56"/>
        <v>0</v>
      </c>
      <c r="H487" s="69">
        <f>G487/F487*100</f>
        <v>0</v>
      </c>
    </row>
    <row r="488" spans="1:8" s="68" customFormat="1" ht="27" customHeight="1">
      <c r="A488" s="76"/>
      <c r="B488" s="141"/>
      <c r="C488" s="127" t="s">
        <v>3</v>
      </c>
      <c r="D488" s="131" t="s">
        <v>152</v>
      </c>
      <c r="E488" s="42">
        <v>0</v>
      </c>
      <c r="F488" s="67">
        <v>169.8</v>
      </c>
      <c r="G488" s="67">
        <v>0</v>
      </c>
      <c r="H488" s="69">
        <f>G488/F488*100</f>
        <v>0</v>
      </c>
    </row>
    <row r="489" spans="1:8" s="68" customFormat="1" ht="27" customHeight="1">
      <c r="A489" s="76"/>
      <c r="B489" s="157" t="s">
        <v>395</v>
      </c>
      <c r="C489" s="157"/>
      <c r="D489" s="159" t="s">
        <v>396</v>
      </c>
      <c r="E489" s="79">
        <f>E490+E493+E495+E497</f>
        <v>4026.2999999999997</v>
      </c>
      <c r="F489" s="79">
        <f>F490+F493+F495+F497</f>
        <v>4195.7</v>
      </c>
      <c r="G489" s="79">
        <f>G490+G493+G495+G497</f>
        <v>3716.2</v>
      </c>
      <c r="H489" s="80">
        <f t="shared" si="55"/>
        <v>88.57163286221608</v>
      </c>
    </row>
    <row r="490" spans="1:8" ht="54" customHeight="1">
      <c r="A490" s="30"/>
      <c r="B490" s="144" t="s">
        <v>397</v>
      </c>
      <c r="C490" s="144"/>
      <c r="D490" s="244" t="s">
        <v>398</v>
      </c>
      <c r="E490" s="46">
        <f aca="true" t="shared" si="57" ref="E490:G491">E491</f>
        <v>2736.7</v>
      </c>
      <c r="F490" s="46">
        <f t="shared" si="57"/>
        <v>2736.1</v>
      </c>
      <c r="G490" s="46">
        <f t="shared" si="57"/>
        <v>2736.1</v>
      </c>
      <c r="H490" s="62">
        <f t="shared" si="55"/>
        <v>100</v>
      </c>
    </row>
    <row r="491" spans="1:8" ht="40.5" customHeight="1">
      <c r="A491" s="30"/>
      <c r="B491" s="144" t="s">
        <v>399</v>
      </c>
      <c r="C491" s="144"/>
      <c r="D491" s="245" t="s">
        <v>400</v>
      </c>
      <c r="E491" s="46">
        <f t="shared" si="57"/>
        <v>2736.7</v>
      </c>
      <c r="F491" s="46">
        <f t="shared" si="57"/>
        <v>2736.1</v>
      </c>
      <c r="G491" s="46">
        <f t="shared" si="57"/>
        <v>2736.1</v>
      </c>
      <c r="H491" s="62">
        <f t="shared" si="55"/>
        <v>100</v>
      </c>
    </row>
    <row r="492" spans="1:8" ht="40.5" customHeight="1">
      <c r="A492" s="30"/>
      <c r="B492" s="144"/>
      <c r="C492" s="151" t="s">
        <v>8</v>
      </c>
      <c r="D492" s="154" t="s">
        <v>9</v>
      </c>
      <c r="E492" s="46">
        <v>2736.7</v>
      </c>
      <c r="F492" s="16">
        <v>2736.1</v>
      </c>
      <c r="G492" s="16">
        <v>2736.1</v>
      </c>
      <c r="H492" s="62">
        <f t="shared" si="55"/>
        <v>100</v>
      </c>
    </row>
    <row r="493" spans="1:8" ht="27" customHeight="1">
      <c r="A493" s="30"/>
      <c r="B493" s="151" t="s">
        <v>401</v>
      </c>
      <c r="C493" s="151"/>
      <c r="D493" s="244" t="s">
        <v>402</v>
      </c>
      <c r="E493" s="46">
        <f>E494</f>
        <v>1249.6</v>
      </c>
      <c r="F493" s="46">
        <f>F494</f>
        <v>1249.6</v>
      </c>
      <c r="G493" s="46">
        <f>G494</f>
        <v>770.1</v>
      </c>
      <c r="H493" s="62">
        <f t="shared" si="55"/>
        <v>61.62772087067863</v>
      </c>
    </row>
    <row r="494" spans="1:8" ht="40.5" customHeight="1">
      <c r="A494" s="30"/>
      <c r="B494" s="151"/>
      <c r="C494" s="151" t="s">
        <v>8</v>
      </c>
      <c r="D494" s="154" t="s">
        <v>9</v>
      </c>
      <c r="E494" s="46">
        <v>1249.6</v>
      </c>
      <c r="F494" s="16">
        <v>1249.6</v>
      </c>
      <c r="G494" s="16">
        <v>770.1</v>
      </c>
      <c r="H494" s="62">
        <f t="shared" si="55"/>
        <v>61.62772087067863</v>
      </c>
    </row>
    <row r="495" spans="1:8" ht="40.5" customHeight="1">
      <c r="A495" s="30"/>
      <c r="B495" s="151" t="s">
        <v>403</v>
      </c>
      <c r="C495" s="151"/>
      <c r="D495" s="154" t="s">
        <v>295</v>
      </c>
      <c r="E495" s="46">
        <f>E496</f>
        <v>40</v>
      </c>
      <c r="F495" s="46">
        <f>F496</f>
        <v>40</v>
      </c>
      <c r="G495" s="46">
        <f>G496</f>
        <v>40</v>
      </c>
      <c r="H495" s="62">
        <f t="shared" si="55"/>
        <v>100</v>
      </c>
    </row>
    <row r="496" spans="1:8" ht="40.5" customHeight="1">
      <c r="A496" s="23"/>
      <c r="B496" s="151"/>
      <c r="C496" s="151" t="s">
        <v>8</v>
      </c>
      <c r="D496" s="154" t="s">
        <v>9</v>
      </c>
      <c r="E496" s="46">
        <v>40</v>
      </c>
      <c r="F496" s="16">
        <v>40</v>
      </c>
      <c r="G496" s="16">
        <v>40</v>
      </c>
      <c r="H496" s="62">
        <f t="shared" si="55"/>
        <v>100</v>
      </c>
    </row>
    <row r="497" spans="1:8" ht="67.5" customHeight="1">
      <c r="A497" s="30"/>
      <c r="B497" s="151" t="s">
        <v>551</v>
      </c>
      <c r="C497" s="151"/>
      <c r="D497" s="154" t="s">
        <v>543</v>
      </c>
      <c r="E497" s="46">
        <f>E498</f>
        <v>0</v>
      </c>
      <c r="F497" s="46">
        <f>F498</f>
        <v>170</v>
      </c>
      <c r="G497" s="46">
        <f>G498</f>
        <v>170</v>
      </c>
      <c r="H497" s="62">
        <f>G497/F497*100</f>
        <v>100</v>
      </c>
    </row>
    <row r="498" spans="1:8" ht="40.5" customHeight="1">
      <c r="A498" s="23"/>
      <c r="B498" s="151"/>
      <c r="C498" s="151" t="s">
        <v>8</v>
      </c>
      <c r="D498" s="154" t="s">
        <v>9</v>
      </c>
      <c r="E498" s="46">
        <v>0</v>
      </c>
      <c r="F498" s="16">
        <v>170</v>
      </c>
      <c r="G498" s="16">
        <v>170</v>
      </c>
      <c r="H498" s="62">
        <f>G498/F498*100</f>
        <v>100</v>
      </c>
    </row>
    <row r="499" spans="1:8" ht="27" customHeight="1">
      <c r="A499" s="23"/>
      <c r="B499" s="163" t="s">
        <v>404</v>
      </c>
      <c r="C499" s="163"/>
      <c r="D499" s="167" t="s">
        <v>405</v>
      </c>
      <c r="E499" s="111">
        <f>E500+E505+E503</f>
        <v>4943.400000000001</v>
      </c>
      <c r="F499" s="111">
        <f>F500+F505+F503</f>
        <v>15022.6</v>
      </c>
      <c r="G499" s="111">
        <f>G500+G505+G503</f>
        <v>4826.3</v>
      </c>
      <c r="H499" s="61">
        <f t="shared" si="55"/>
        <v>32.12692876066726</v>
      </c>
    </row>
    <row r="500" spans="1:8" ht="40.5" customHeight="1">
      <c r="A500" s="23"/>
      <c r="B500" s="151" t="s">
        <v>406</v>
      </c>
      <c r="C500" s="151"/>
      <c r="D500" s="234" t="s">
        <v>407</v>
      </c>
      <c r="E500" s="46">
        <f aca="true" t="shared" si="58" ref="E500:G501">E501</f>
        <v>4044.1</v>
      </c>
      <c r="F500" s="46">
        <f t="shared" si="58"/>
        <v>3927</v>
      </c>
      <c r="G500" s="46">
        <f t="shared" si="58"/>
        <v>3927</v>
      </c>
      <c r="H500" s="62">
        <f t="shared" si="55"/>
        <v>100</v>
      </c>
    </row>
    <row r="501" spans="1:8" ht="67.5" customHeight="1">
      <c r="A501" s="23"/>
      <c r="B501" s="151" t="s">
        <v>408</v>
      </c>
      <c r="C501" s="151"/>
      <c r="D501" s="234" t="s">
        <v>409</v>
      </c>
      <c r="E501" s="46">
        <f t="shared" si="58"/>
        <v>4044.1</v>
      </c>
      <c r="F501" s="46">
        <f t="shared" si="58"/>
        <v>3927</v>
      </c>
      <c r="G501" s="46">
        <f t="shared" si="58"/>
        <v>3927</v>
      </c>
      <c r="H501" s="62">
        <f t="shared" si="55"/>
        <v>100</v>
      </c>
    </row>
    <row r="502" spans="1:8" ht="40.5" customHeight="1">
      <c r="A502" s="23"/>
      <c r="B502" s="151"/>
      <c r="C502" s="151" t="s">
        <v>8</v>
      </c>
      <c r="D502" s="154" t="s">
        <v>9</v>
      </c>
      <c r="E502" s="46">
        <v>4044.1</v>
      </c>
      <c r="F502" s="13">
        <v>3927</v>
      </c>
      <c r="G502" s="13">
        <v>3927</v>
      </c>
      <c r="H502" s="62">
        <f t="shared" si="55"/>
        <v>100</v>
      </c>
    </row>
    <row r="503" spans="1:8" ht="27" customHeight="1">
      <c r="A503" s="23"/>
      <c r="B503" s="151" t="s">
        <v>410</v>
      </c>
      <c r="C503" s="151"/>
      <c r="D503" s="244" t="s">
        <v>355</v>
      </c>
      <c r="E503" s="46">
        <f>E504</f>
        <v>843.6</v>
      </c>
      <c r="F503" s="46">
        <f>F504</f>
        <v>843.6</v>
      </c>
      <c r="G503" s="46">
        <f>G504</f>
        <v>843.6</v>
      </c>
      <c r="H503" s="62">
        <f t="shared" si="55"/>
        <v>100</v>
      </c>
    </row>
    <row r="504" spans="1:8" ht="40.5" customHeight="1">
      <c r="A504" s="23"/>
      <c r="B504" s="151"/>
      <c r="C504" s="151" t="s">
        <v>8</v>
      </c>
      <c r="D504" s="154" t="s">
        <v>9</v>
      </c>
      <c r="E504" s="46">
        <v>843.6</v>
      </c>
      <c r="F504" s="13">
        <v>843.6</v>
      </c>
      <c r="G504" s="13">
        <v>843.6</v>
      </c>
      <c r="H504" s="62">
        <f t="shared" si="55"/>
        <v>100</v>
      </c>
    </row>
    <row r="505" spans="1:8" ht="40.5" customHeight="1">
      <c r="A505" s="23"/>
      <c r="B505" s="151" t="s">
        <v>411</v>
      </c>
      <c r="C505" s="151"/>
      <c r="D505" s="154" t="s">
        <v>295</v>
      </c>
      <c r="E505" s="46">
        <f>E507+E506</f>
        <v>55.7</v>
      </c>
      <c r="F505" s="46">
        <f>F507+F506</f>
        <v>10252</v>
      </c>
      <c r="G505" s="46">
        <f>G507+G506</f>
        <v>55.7</v>
      </c>
      <c r="H505" s="62">
        <f t="shared" si="55"/>
        <v>0.5433086227077644</v>
      </c>
    </row>
    <row r="506" spans="1:8" ht="27" customHeight="1">
      <c r="A506" s="23"/>
      <c r="B506" s="151"/>
      <c r="C506" s="151" t="s">
        <v>3</v>
      </c>
      <c r="D506" s="154" t="s">
        <v>152</v>
      </c>
      <c r="E506" s="46">
        <v>0</v>
      </c>
      <c r="F506" s="16">
        <v>10196.3</v>
      </c>
      <c r="G506" s="16">
        <v>0</v>
      </c>
      <c r="H506" s="62">
        <f>G506/F506*100</f>
        <v>0</v>
      </c>
    </row>
    <row r="507" spans="1:8" ht="40.5" customHeight="1">
      <c r="A507" s="23"/>
      <c r="B507" s="151"/>
      <c r="C507" s="151" t="s">
        <v>8</v>
      </c>
      <c r="D507" s="154" t="s">
        <v>9</v>
      </c>
      <c r="E507" s="46">
        <v>55.7</v>
      </c>
      <c r="F507" s="16">
        <v>55.7</v>
      </c>
      <c r="G507" s="16">
        <v>55.7</v>
      </c>
      <c r="H507" s="62">
        <f t="shared" si="55"/>
        <v>100</v>
      </c>
    </row>
    <row r="508" spans="1:8" s="68" customFormat="1" ht="27" customHeight="1">
      <c r="A508" s="76"/>
      <c r="B508" s="135" t="s">
        <v>434</v>
      </c>
      <c r="C508" s="157"/>
      <c r="D508" s="275" t="s">
        <v>435</v>
      </c>
      <c r="E508" s="72">
        <f>E509</f>
        <v>0</v>
      </c>
      <c r="F508" s="72">
        <f>F509</f>
        <v>9.8</v>
      </c>
      <c r="G508" s="72">
        <f>G509</f>
        <v>9.8</v>
      </c>
      <c r="H508" s="73">
        <f t="shared" si="55"/>
        <v>100</v>
      </c>
    </row>
    <row r="509" spans="1:8" s="68" customFormat="1" ht="27">
      <c r="A509" s="76"/>
      <c r="B509" s="157" t="s">
        <v>436</v>
      </c>
      <c r="C509" s="273"/>
      <c r="D509" s="276" t="s">
        <v>437</v>
      </c>
      <c r="E509" s="86">
        <f aca="true" t="shared" si="59" ref="E509:G510">E510</f>
        <v>0</v>
      </c>
      <c r="F509" s="86">
        <f t="shared" si="59"/>
        <v>9.8</v>
      </c>
      <c r="G509" s="86">
        <f t="shared" si="59"/>
        <v>9.8</v>
      </c>
      <c r="H509" s="80">
        <f t="shared" si="55"/>
        <v>100</v>
      </c>
    </row>
    <row r="510" spans="1:8" s="68" customFormat="1" ht="40.5" customHeight="1">
      <c r="A510" s="66"/>
      <c r="B510" s="141" t="s">
        <v>528</v>
      </c>
      <c r="C510" s="127"/>
      <c r="D510" s="253" t="s">
        <v>295</v>
      </c>
      <c r="E510" s="67">
        <f t="shared" si="59"/>
        <v>0</v>
      </c>
      <c r="F510" s="67">
        <f t="shared" si="59"/>
        <v>9.8</v>
      </c>
      <c r="G510" s="67">
        <f t="shared" si="59"/>
        <v>9.8</v>
      </c>
      <c r="H510" s="69">
        <f>G510/F510*100</f>
        <v>100</v>
      </c>
    </row>
    <row r="511" spans="1:8" s="68" customFormat="1" ht="26.25" customHeight="1">
      <c r="A511" s="66"/>
      <c r="B511" s="127"/>
      <c r="C511" s="127" t="s">
        <v>3</v>
      </c>
      <c r="D511" s="131" t="s">
        <v>152</v>
      </c>
      <c r="E511" s="67">
        <v>0</v>
      </c>
      <c r="F511" s="69">
        <f>9.8</f>
        <v>9.8</v>
      </c>
      <c r="G511" s="69">
        <f>9.8</f>
        <v>9.8</v>
      </c>
      <c r="H511" s="69">
        <f>G511/F511*100</f>
        <v>100</v>
      </c>
    </row>
    <row r="512" spans="1:8" s="68" customFormat="1" ht="13.5" customHeight="1">
      <c r="A512" s="66"/>
      <c r="B512" s="170" t="s">
        <v>145</v>
      </c>
      <c r="C512" s="170"/>
      <c r="D512" s="277" t="s">
        <v>146</v>
      </c>
      <c r="E512" s="72">
        <f aca="true" t="shared" si="60" ref="E512:G513">E513</f>
        <v>10672.400000000001</v>
      </c>
      <c r="F512" s="72">
        <f t="shared" si="60"/>
        <v>10598.800000000001</v>
      </c>
      <c r="G512" s="72">
        <f t="shared" si="60"/>
        <v>10228</v>
      </c>
      <c r="H512" s="73">
        <f t="shared" si="55"/>
        <v>96.50149073480016</v>
      </c>
    </row>
    <row r="513" spans="1:8" s="112" customFormat="1" ht="27">
      <c r="A513" s="30"/>
      <c r="B513" s="139" t="s">
        <v>147</v>
      </c>
      <c r="C513" s="139"/>
      <c r="D513" s="247" t="s">
        <v>148</v>
      </c>
      <c r="E513" s="43">
        <f t="shared" si="60"/>
        <v>10672.400000000001</v>
      </c>
      <c r="F513" s="43">
        <f t="shared" si="60"/>
        <v>10598.800000000001</v>
      </c>
      <c r="G513" s="43">
        <f t="shared" si="60"/>
        <v>10228</v>
      </c>
      <c r="H513" s="61">
        <f t="shared" si="55"/>
        <v>96.50149073480016</v>
      </c>
    </row>
    <row r="514" spans="1:8" s="8" customFormat="1" ht="13.5" customHeight="1">
      <c r="A514" s="23"/>
      <c r="B514" s="144" t="s">
        <v>151</v>
      </c>
      <c r="C514" s="147"/>
      <c r="D514" s="146" t="s">
        <v>21</v>
      </c>
      <c r="E514" s="45">
        <f>E515+E516+E517</f>
        <v>10672.400000000001</v>
      </c>
      <c r="F514" s="45">
        <f>F515+F516+F517</f>
        <v>10598.800000000001</v>
      </c>
      <c r="G514" s="45">
        <f>G515+G516+G517</f>
        <v>10228</v>
      </c>
      <c r="H514" s="62">
        <f t="shared" si="55"/>
        <v>96.50149073480016</v>
      </c>
    </row>
    <row r="515" spans="1:8" s="75" customFormat="1" ht="81" customHeight="1">
      <c r="A515" s="20"/>
      <c r="B515" s="246"/>
      <c r="C515" s="147" t="s">
        <v>2</v>
      </c>
      <c r="D515" s="143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15" s="13">
        <v>9329.2</v>
      </c>
      <c r="F515" s="62">
        <v>9310.5</v>
      </c>
      <c r="G515" s="62">
        <v>9073.6</v>
      </c>
      <c r="H515" s="62">
        <f t="shared" si="55"/>
        <v>97.45556092583642</v>
      </c>
    </row>
    <row r="516" spans="1:8" s="8" customFormat="1" ht="27" customHeight="1">
      <c r="A516" s="20"/>
      <c r="B516" s="246"/>
      <c r="C516" s="147" t="s">
        <v>3</v>
      </c>
      <c r="D516" s="143" t="s">
        <v>152</v>
      </c>
      <c r="E516" s="13">
        <v>1341.1</v>
      </c>
      <c r="F516" s="62">
        <v>1286.2</v>
      </c>
      <c r="G516" s="62">
        <v>1154.4</v>
      </c>
      <c r="H516" s="62">
        <f t="shared" si="55"/>
        <v>89.7527600684186</v>
      </c>
    </row>
    <row r="517" spans="1:8" s="91" customFormat="1" ht="13.5" customHeight="1">
      <c r="A517" s="70"/>
      <c r="B517" s="246"/>
      <c r="C517" s="147" t="s">
        <v>4</v>
      </c>
      <c r="D517" s="143" t="s">
        <v>5</v>
      </c>
      <c r="E517" s="13">
        <v>2.1</v>
      </c>
      <c r="F517" s="69">
        <v>2.1</v>
      </c>
      <c r="G517" s="69">
        <v>0</v>
      </c>
      <c r="H517" s="69">
        <f t="shared" si="55"/>
        <v>0</v>
      </c>
    </row>
    <row r="518" spans="1:8" ht="13.5" customHeight="1">
      <c r="A518" s="23" t="s">
        <v>113</v>
      </c>
      <c r="B518" s="10"/>
      <c r="C518" s="20"/>
      <c r="D518" s="39" t="s">
        <v>132</v>
      </c>
      <c r="E518" s="11">
        <f>E519+E546</f>
        <v>80459</v>
      </c>
      <c r="F518" s="11">
        <f>F519+F546</f>
        <v>95315.2</v>
      </c>
      <c r="G518" s="11">
        <f>G519+G546</f>
        <v>93074.5</v>
      </c>
      <c r="H518" s="60">
        <f t="shared" si="55"/>
        <v>97.64916823339824</v>
      </c>
    </row>
    <row r="519" spans="1:8" s="68" customFormat="1" ht="13.5" customHeight="1">
      <c r="A519" s="76" t="s">
        <v>114</v>
      </c>
      <c r="B519" s="160"/>
      <c r="C519" s="160"/>
      <c r="D519" s="248" t="s">
        <v>115</v>
      </c>
      <c r="E519" s="111">
        <f>E520</f>
        <v>73913.7</v>
      </c>
      <c r="F519" s="111">
        <f>F520</f>
        <v>88726.5</v>
      </c>
      <c r="G519" s="111">
        <f>G520</f>
        <v>86944.4</v>
      </c>
      <c r="H519" s="80">
        <f t="shared" si="55"/>
        <v>97.99146816340101</v>
      </c>
    </row>
    <row r="520" spans="1:8" s="68" customFormat="1" ht="27" customHeight="1">
      <c r="A520" s="76"/>
      <c r="B520" s="136" t="s">
        <v>326</v>
      </c>
      <c r="C520" s="136"/>
      <c r="D520" s="228" t="s">
        <v>327</v>
      </c>
      <c r="E520" s="44">
        <f>E521+E543</f>
        <v>73913.7</v>
      </c>
      <c r="F520" s="44">
        <f>F521+F543</f>
        <v>88726.5</v>
      </c>
      <c r="G520" s="44">
        <f>G521+G543</f>
        <v>86944.4</v>
      </c>
      <c r="H520" s="73">
        <f t="shared" si="55"/>
        <v>97.99146816340101</v>
      </c>
    </row>
    <row r="521" spans="1:8" s="68" customFormat="1" ht="40.5" customHeight="1">
      <c r="A521" s="76"/>
      <c r="B521" s="139" t="s">
        <v>412</v>
      </c>
      <c r="C521" s="139"/>
      <c r="D521" s="138" t="s">
        <v>413</v>
      </c>
      <c r="E521" s="111">
        <f>E522+E529+E531+E533+E538+E536+E541</f>
        <v>64910.2</v>
      </c>
      <c r="F521" s="111">
        <f>F522+F529+F531+F533+F538+F536+F541</f>
        <v>78443.1</v>
      </c>
      <c r="G521" s="111">
        <f>G522+G529+G531+G533+G538+G536+G541</f>
        <v>76836</v>
      </c>
      <c r="H521" s="80">
        <f>G521/F521*100</f>
        <v>97.95125383876974</v>
      </c>
    </row>
    <row r="522" spans="1:8" s="68" customFormat="1" ht="40.5" customHeight="1">
      <c r="A522" s="76"/>
      <c r="B522" s="144" t="s">
        <v>414</v>
      </c>
      <c r="C522" s="144"/>
      <c r="D522" s="153" t="s">
        <v>415</v>
      </c>
      <c r="E522" s="16">
        <f>E523+E525+E527</f>
        <v>60013.2</v>
      </c>
      <c r="F522" s="16">
        <f>F523+F525+F527</f>
        <v>61035.7</v>
      </c>
      <c r="G522" s="16">
        <f>G523+G525+G527</f>
        <v>61035.7</v>
      </c>
      <c r="H522" s="69">
        <f>G522/F522*100</f>
        <v>100</v>
      </c>
    </row>
    <row r="523" spans="1:8" s="68" customFormat="1" ht="27" customHeight="1">
      <c r="A523" s="76"/>
      <c r="B523" s="240" t="s">
        <v>416</v>
      </c>
      <c r="C523" s="144"/>
      <c r="D523" s="153" t="s">
        <v>417</v>
      </c>
      <c r="E523" s="16">
        <f>E524</f>
        <v>16221.4</v>
      </c>
      <c r="F523" s="16">
        <f>F524</f>
        <v>16221.4</v>
      </c>
      <c r="G523" s="16">
        <f>G524</f>
        <v>16221.4</v>
      </c>
      <c r="H523" s="69">
        <f>G523/F523*100</f>
        <v>100</v>
      </c>
    </row>
    <row r="524" spans="1:8" ht="40.5" customHeight="1">
      <c r="A524" s="30"/>
      <c r="B524" s="160"/>
      <c r="C524" s="144" t="s">
        <v>8</v>
      </c>
      <c r="D524" s="153" t="s">
        <v>9</v>
      </c>
      <c r="E524" s="16">
        <v>16221.4</v>
      </c>
      <c r="F524" s="16">
        <v>16221.4</v>
      </c>
      <c r="G524" s="16">
        <v>16221.4</v>
      </c>
      <c r="H524" s="62">
        <f aca="true" t="shared" si="61" ref="H524:H573">G524/F524*100</f>
        <v>100</v>
      </c>
    </row>
    <row r="525" spans="1:8" ht="27" customHeight="1">
      <c r="A525" s="30"/>
      <c r="B525" s="151" t="s">
        <v>418</v>
      </c>
      <c r="C525" s="151"/>
      <c r="D525" s="230" t="s">
        <v>419</v>
      </c>
      <c r="E525" s="16">
        <f>E526</f>
        <v>10260.4</v>
      </c>
      <c r="F525" s="16">
        <f>F526</f>
        <v>10260.4</v>
      </c>
      <c r="G525" s="16">
        <f>G526</f>
        <v>10260.4</v>
      </c>
      <c r="H525" s="62">
        <f t="shared" si="61"/>
        <v>100</v>
      </c>
    </row>
    <row r="526" spans="1:8" ht="40.5" customHeight="1">
      <c r="A526" s="23"/>
      <c r="B526" s="151"/>
      <c r="C526" s="144" t="s">
        <v>8</v>
      </c>
      <c r="D526" s="153" t="s">
        <v>9</v>
      </c>
      <c r="E526" s="16">
        <v>10260.4</v>
      </c>
      <c r="F526" s="13">
        <v>10260.4</v>
      </c>
      <c r="G526" s="13">
        <v>10260.4</v>
      </c>
      <c r="H526" s="62">
        <f>G526/F526*100</f>
        <v>100</v>
      </c>
    </row>
    <row r="527" spans="1:8" ht="13.5" customHeight="1">
      <c r="A527" s="23"/>
      <c r="B527" s="144" t="s">
        <v>420</v>
      </c>
      <c r="C527" s="144"/>
      <c r="D527" s="153" t="s">
        <v>421</v>
      </c>
      <c r="E527" s="16">
        <f>E528</f>
        <v>33531.4</v>
      </c>
      <c r="F527" s="16">
        <f>F528</f>
        <v>34553.9</v>
      </c>
      <c r="G527" s="16">
        <f>G528</f>
        <v>34553.9</v>
      </c>
      <c r="H527" s="62">
        <f>G527/F527*100</f>
        <v>100</v>
      </c>
    </row>
    <row r="528" spans="1:8" ht="40.5" customHeight="1">
      <c r="A528" s="30"/>
      <c r="B528" s="144"/>
      <c r="C528" s="144" t="s">
        <v>8</v>
      </c>
      <c r="D528" s="153" t="s">
        <v>9</v>
      </c>
      <c r="E528" s="16">
        <v>33531.4</v>
      </c>
      <c r="F528" s="13">
        <v>34553.9</v>
      </c>
      <c r="G528" s="13">
        <v>34553.9</v>
      </c>
      <c r="H528" s="62">
        <f t="shared" si="61"/>
        <v>100</v>
      </c>
    </row>
    <row r="529" spans="1:8" ht="27" customHeight="1">
      <c r="A529" s="30"/>
      <c r="B529" s="144" t="s">
        <v>422</v>
      </c>
      <c r="C529" s="144"/>
      <c r="D529" s="153" t="s">
        <v>423</v>
      </c>
      <c r="E529" s="16">
        <f>E530</f>
        <v>975</v>
      </c>
      <c r="F529" s="16">
        <f>F530</f>
        <v>975</v>
      </c>
      <c r="G529" s="16">
        <f>G530</f>
        <v>975</v>
      </c>
      <c r="H529" s="62">
        <f t="shared" si="61"/>
        <v>100</v>
      </c>
    </row>
    <row r="530" spans="1:8" ht="40.5" customHeight="1">
      <c r="A530" s="30"/>
      <c r="B530" s="144"/>
      <c r="C530" s="144" t="s">
        <v>8</v>
      </c>
      <c r="D530" s="153" t="s">
        <v>9</v>
      </c>
      <c r="E530" s="16">
        <v>975</v>
      </c>
      <c r="F530" s="16">
        <v>975</v>
      </c>
      <c r="G530" s="16">
        <v>975</v>
      </c>
      <c r="H530" s="62">
        <f>G530/F530*100</f>
        <v>100</v>
      </c>
    </row>
    <row r="531" spans="1:8" ht="27" customHeight="1">
      <c r="A531" s="30"/>
      <c r="B531" s="144" t="s">
        <v>424</v>
      </c>
      <c r="C531" s="144"/>
      <c r="D531" s="153" t="s">
        <v>425</v>
      </c>
      <c r="E531" s="13">
        <f>E532</f>
        <v>789</v>
      </c>
      <c r="F531" s="13">
        <f>F532</f>
        <v>1559</v>
      </c>
      <c r="G531" s="13">
        <f>G532</f>
        <v>1074.7</v>
      </c>
      <c r="H531" s="62">
        <f>G531/F531*100</f>
        <v>68.93521488133419</v>
      </c>
    </row>
    <row r="532" spans="1:8" ht="40.5" customHeight="1">
      <c r="A532" s="30"/>
      <c r="B532" s="136"/>
      <c r="C532" s="144" t="s">
        <v>8</v>
      </c>
      <c r="D532" s="153" t="s">
        <v>9</v>
      </c>
      <c r="E532" s="45">
        <v>789</v>
      </c>
      <c r="F532" s="62">
        <v>1559</v>
      </c>
      <c r="G532" s="62">
        <v>1074.7</v>
      </c>
      <c r="H532" s="62">
        <f>G532/F532*100</f>
        <v>68.93521488133419</v>
      </c>
    </row>
    <row r="533" spans="1:8" s="68" customFormat="1" ht="40.5" customHeight="1">
      <c r="A533" s="76"/>
      <c r="B533" s="141" t="s">
        <v>426</v>
      </c>
      <c r="C533" s="278"/>
      <c r="D533" s="279" t="s">
        <v>335</v>
      </c>
      <c r="E533" s="42">
        <f>E535+E534</f>
        <v>3133</v>
      </c>
      <c r="F533" s="42">
        <f>F535+F534</f>
        <v>7537.599999999999</v>
      </c>
      <c r="G533" s="42">
        <f>G535+G534</f>
        <v>6414.799999999999</v>
      </c>
      <c r="H533" s="69">
        <f t="shared" si="61"/>
        <v>85.1040118870728</v>
      </c>
    </row>
    <row r="534" spans="1:8" s="68" customFormat="1" ht="27.75" customHeight="1">
      <c r="A534" s="76"/>
      <c r="B534" s="141"/>
      <c r="C534" s="130" t="s">
        <v>3</v>
      </c>
      <c r="D534" s="131" t="s">
        <v>152</v>
      </c>
      <c r="E534" s="42">
        <v>0</v>
      </c>
      <c r="F534" s="42">
        <v>4268.9</v>
      </c>
      <c r="G534" s="42">
        <v>4268.9</v>
      </c>
      <c r="H534" s="69">
        <f t="shared" si="61"/>
        <v>100</v>
      </c>
    </row>
    <row r="535" spans="1:8" s="68" customFormat="1" ht="40.5" customHeight="1">
      <c r="A535" s="76"/>
      <c r="B535" s="135"/>
      <c r="C535" s="141" t="s">
        <v>8</v>
      </c>
      <c r="D535" s="280" t="s">
        <v>9</v>
      </c>
      <c r="E535" s="42">
        <v>3133</v>
      </c>
      <c r="F535" s="67">
        <v>3268.7</v>
      </c>
      <c r="G535" s="67">
        <v>2145.9</v>
      </c>
      <c r="H535" s="69">
        <f t="shared" si="61"/>
        <v>65.6499525805366</v>
      </c>
    </row>
    <row r="536" spans="1:8" ht="27" customHeight="1">
      <c r="A536" s="30"/>
      <c r="B536" s="144" t="s">
        <v>529</v>
      </c>
      <c r="C536" s="144"/>
      <c r="D536" s="153" t="s">
        <v>615</v>
      </c>
      <c r="E536" s="13">
        <f>E537</f>
        <v>0</v>
      </c>
      <c r="F536" s="13">
        <f>F537</f>
        <v>2233</v>
      </c>
      <c r="G536" s="13">
        <f>G537</f>
        <v>2233</v>
      </c>
      <c r="H536" s="62">
        <f>G536/F536*100</f>
        <v>100</v>
      </c>
    </row>
    <row r="537" spans="1:8" ht="40.5" customHeight="1">
      <c r="A537" s="30"/>
      <c r="B537" s="136"/>
      <c r="C537" s="144" t="s">
        <v>8</v>
      </c>
      <c r="D537" s="153" t="s">
        <v>9</v>
      </c>
      <c r="E537" s="45">
        <v>0</v>
      </c>
      <c r="F537" s="62">
        <v>2233</v>
      </c>
      <c r="G537" s="62">
        <v>2233</v>
      </c>
      <c r="H537" s="62">
        <f>G537/F537*100</f>
        <v>100</v>
      </c>
    </row>
    <row r="538" spans="1:8" ht="27" customHeight="1">
      <c r="A538" s="30"/>
      <c r="B538" s="144" t="s">
        <v>427</v>
      </c>
      <c r="C538" s="144"/>
      <c r="D538" s="153" t="s">
        <v>251</v>
      </c>
      <c r="E538" s="16">
        <f aca="true" t="shared" si="62" ref="E538:G539">E539</f>
        <v>0</v>
      </c>
      <c r="F538" s="16">
        <f t="shared" si="62"/>
        <v>3102.8</v>
      </c>
      <c r="G538" s="16">
        <f t="shared" si="62"/>
        <v>3102.8</v>
      </c>
      <c r="H538" s="62">
        <f t="shared" si="61"/>
        <v>100</v>
      </c>
    </row>
    <row r="539" spans="1:8" ht="66.75" customHeight="1">
      <c r="A539" s="30"/>
      <c r="B539" s="144" t="s">
        <v>428</v>
      </c>
      <c r="C539" s="144"/>
      <c r="D539" s="249" t="s">
        <v>429</v>
      </c>
      <c r="E539" s="16">
        <f t="shared" si="62"/>
        <v>0</v>
      </c>
      <c r="F539" s="16">
        <f t="shared" si="62"/>
        <v>3102.8</v>
      </c>
      <c r="G539" s="16">
        <f t="shared" si="62"/>
        <v>3102.8</v>
      </c>
      <c r="H539" s="62">
        <f t="shared" si="61"/>
        <v>100</v>
      </c>
    </row>
    <row r="540" spans="1:8" ht="54" customHeight="1">
      <c r="A540" s="30"/>
      <c r="B540" s="144"/>
      <c r="C540" s="144" t="s">
        <v>10</v>
      </c>
      <c r="D540" s="134" t="s">
        <v>247</v>
      </c>
      <c r="E540" s="16">
        <v>0</v>
      </c>
      <c r="F540" s="67">
        <v>3102.8</v>
      </c>
      <c r="G540" s="67">
        <v>3102.8</v>
      </c>
      <c r="H540" s="62">
        <f t="shared" si="61"/>
        <v>100</v>
      </c>
    </row>
    <row r="541" spans="1:8" ht="40.5" customHeight="1">
      <c r="A541" s="30"/>
      <c r="B541" s="144" t="s">
        <v>530</v>
      </c>
      <c r="C541" s="144"/>
      <c r="D541" s="153" t="s">
        <v>531</v>
      </c>
      <c r="E541" s="13">
        <f>E542</f>
        <v>0</v>
      </c>
      <c r="F541" s="13">
        <f>F542</f>
        <v>2000</v>
      </c>
      <c r="G541" s="13">
        <f>G542</f>
        <v>2000</v>
      </c>
      <c r="H541" s="62">
        <f>G541/F541*100</f>
        <v>100</v>
      </c>
    </row>
    <row r="542" spans="1:8" ht="40.5" customHeight="1">
      <c r="A542" s="30"/>
      <c r="B542" s="136"/>
      <c r="C542" s="144" t="s">
        <v>8</v>
      </c>
      <c r="D542" s="153" t="s">
        <v>9</v>
      </c>
      <c r="E542" s="45">
        <v>0</v>
      </c>
      <c r="F542" s="62">
        <v>2000</v>
      </c>
      <c r="G542" s="62">
        <v>2000</v>
      </c>
      <c r="H542" s="62">
        <f>G542/F542*100</f>
        <v>100</v>
      </c>
    </row>
    <row r="543" spans="1:8" ht="27">
      <c r="A543" s="30"/>
      <c r="B543" s="139" t="s">
        <v>338</v>
      </c>
      <c r="C543" s="163"/>
      <c r="D543" s="236" t="s">
        <v>339</v>
      </c>
      <c r="E543" s="111">
        <f aca="true" t="shared" si="63" ref="E543:G544">E544</f>
        <v>9003.5</v>
      </c>
      <c r="F543" s="111">
        <f t="shared" si="63"/>
        <v>10283.4</v>
      </c>
      <c r="G543" s="111">
        <f t="shared" si="63"/>
        <v>10108.4</v>
      </c>
      <c r="H543" s="61">
        <f t="shared" si="61"/>
        <v>98.29822821245891</v>
      </c>
    </row>
    <row r="544" spans="1:8" ht="40.5" customHeight="1">
      <c r="A544" s="30"/>
      <c r="B544" s="144" t="s">
        <v>340</v>
      </c>
      <c r="C544" s="151"/>
      <c r="D544" s="153" t="s">
        <v>341</v>
      </c>
      <c r="E544" s="46">
        <f t="shared" si="63"/>
        <v>9003.5</v>
      </c>
      <c r="F544" s="46">
        <f t="shared" si="63"/>
        <v>10283.4</v>
      </c>
      <c r="G544" s="46">
        <f t="shared" si="63"/>
        <v>10108.4</v>
      </c>
      <c r="H544" s="62">
        <f t="shared" si="61"/>
        <v>98.29822821245891</v>
      </c>
    </row>
    <row r="545" spans="1:8" ht="40.5" customHeight="1">
      <c r="A545" s="30"/>
      <c r="B545" s="209"/>
      <c r="C545" s="151" t="s">
        <v>8</v>
      </c>
      <c r="D545" s="153" t="s">
        <v>9</v>
      </c>
      <c r="E545" s="46">
        <v>9003.5</v>
      </c>
      <c r="F545" s="62">
        <v>10283.4</v>
      </c>
      <c r="G545" s="62">
        <v>10108.4</v>
      </c>
      <c r="H545" s="62">
        <f t="shared" si="61"/>
        <v>98.29822821245891</v>
      </c>
    </row>
    <row r="546" spans="1:8" s="68" customFormat="1" ht="27">
      <c r="A546" s="82" t="s">
        <v>66</v>
      </c>
      <c r="B546" s="136"/>
      <c r="C546" s="144"/>
      <c r="D546" s="250" t="s">
        <v>67</v>
      </c>
      <c r="E546" s="111">
        <f>E547</f>
        <v>6545.3</v>
      </c>
      <c r="F546" s="111">
        <f>F547</f>
        <v>6588.7</v>
      </c>
      <c r="G546" s="111">
        <f>G547</f>
        <v>6130.099999999999</v>
      </c>
      <c r="H546" s="80">
        <f t="shared" si="61"/>
        <v>93.03959809977688</v>
      </c>
    </row>
    <row r="547" spans="1:8" ht="13.5" customHeight="1">
      <c r="A547" s="23"/>
      <c r="B547" s="162" t="s">
        <v>145</v>
      </c>
      <c r="C547" s="162"/>
      <c r="D547" s="169" t="s">
        <v>146</v>
      </c>
      <c r="E547" s="44">
        <f>E548+E553</f>
        <v>6545.3</v>
      </c>
      <c r="F547" s="44">
        <f>F548+F553</f>
        <v>6588.7</v>
      </c>
      <c r="G547" s="44">
        <f>G548+G553</f>
        <v>6130.099999999999</v>
      </c>
      <c r="H547" s="60">
        <f t="shared" si="61"/>
        <v>93.03959809977688</v>
      </c>
    </row>
    <row r="548" spans="1:8" s="112" customFormat="1" ht="27">
      <c r="A548" s="30"/>
      <c r="B548" s="163" t="s">
        <v>147</v>
      </c>
      <c r="C548" s="163"/>
      <c r="D548" s="167" t="s">
        <v>148</v>
      </c>
      <c r="E548" s="111">
        <f>E549</f>
        <v>4529.6</v>
      </c>
      <c r="F548" s="111">
        <f>F549</f>
        <v>4573</v>
      </c>
      <c r="G548" s="111">
        <f>G549</f>
        <v>4214.4</v>
      </c>
      <c r="H548" s="61">
        <f t="shared" si="61"/>
        <v>92.15832057730154</v>
      </c>
    </row>
    <row r="549" spans="1:8" ht="13.5" customHeight="1">
      <c r="A549" s="23"/>
      <c r="B549" s="144" t="s">
        <v>151</v>
      </c>
      <c r="C549" s="144"/>
      <c r="D549" s="237" t="s">
        <v>21</v>
      </c>
      <c r="E549" s="46">
        <f>E550+E551+E552</f>
        <v>4529.6</v>
      </c>
      <c r="F549" s="46">
        <f>F550+F551+F552</f>
        <v>4573</v>
      </c>
      <c r="G549" s="46">
        <f>G550+G551+G552</f>
        <v>4214.4</v>
      </c>
      <c r="H549" s="62">
        <f t="shared" si="61"/>
        <v>92.15832057730154</v>
      </c>
    </row>
    <row r="550" spans="1:8" ht="81" customHeight="1">
      <c r="A550" s="23"/>
      <c r="B550" s="136"/>
      <c r="C550" s="144" t="s">
        <v>2</v>
      </c>
      <c r="D550" s="143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50" s="46">
        <v>4041</v>
      </c>
      <c r="F550" s="62">
        <v>4112.5</v>
      </c>
      <c r="G550" s="62">
        <v>3859</v>
      </c>
      <c r="H550" s="62">
        <f t="shared" si="61"/>
        <v>93.83586626139817</v>
      </c>
    </row>
    <row r="551" spans="1:8" ht="27" customHeight="1">
      <c r="A551" s="23"/>
      <c r="B551" s="136"/>
      <c r="C551" s="144" t="s">
        <v>3</v>
      </c>
      <c r="D551" s="237" t="s">
        <v>152</v>
      </c>
      <c r="E551" s="46">
        <v>486.5</v>
      </c>
      <c r="F551" s="13">
        <v>458.4</v>
      </c>
      <c r="G551" s="13">
        <v>353.9</v>
      </c>
      <c r="H551" s="62">
        <f t="shared" si="61"/>
        <v>77.20331588132635</v>
      </c>
    </row>
    <row r="552" spans="1:8" ht="13.5" customHeight="1">
      <c r="A552" s="23"/>
      <c r="B552" s="136"/>
      <c r="C552" s="144" t="s">
        <v>4</v>
      </c>
      <c r="D552" s="237" t="s">
        <v>5</v>
      </c>
      <c r="E552" s="46">
        <v>2.1</v>
      </c>
      <c r="F552" s="62">
        <v>2.1</v>
      </c>
      <c r="G552" s="62">
        <v>1.5</v>
      </c>
      <c r="H552" s="62">
        <f t="shared" si="61"/>
        <v>71.42857142857143</v>
      </c>
    </row>
    <row r="553" spans="1:8" s="112" customFormat="1" ht="27" customHeight="1">
      <c r="A553" s="30"/>
      <c r="B553" s="157" t="s">
        <v>181</v>
      </c>
      <c r="C553" s="171"/>
      <c r="D553" s="172" t="s">
        <v>106</v>
      </c>
      <c r="E553" s="111">
        <f>E554+E556</f>
        <v>2015.6999999999998</v>
      </c>
      <c r="F553" s="111">
        <f>F554+F556</f>
        <v>2015.6999999999998</v>
      </c>
      <c r="G553" s="111">
        <f>G554+G556</f>
        <v>1915.6999999999998</v>
      </c>
      <c r="H553" s="61">
        <f t="shared" si="61"/>
        <v>95.03894428734435</v>
      </c>
    </row>
    <row r="554" spans="1:8" ht="27" customHeight="1">
      <c r="A554" s="23"/>
      <c r="B554" s="141" t="s">
        <v>430</v>
      </c>
      <c r="C554" s="141"/>
      <c r="D554" s="129" t="s">
        <v>431</v>
      </c>
      <c r="E554" s="46">
        <f>E555</f>
        <v>1797.6</v>
      </c>
      <c r="F554" s="46">
        <f>F555</f>
        <v>1797.6</v>
      </c>
      <c r="G554" s="46">
        <f>G555</f>
        <v>1697.6</v>
      </c>
      <c r="H554" s="62">
        <f t="shared" si="61"/>
        <v>94.43702714730752</v>
      </c>
    </row>
    <row r="555" spans="1:8" s="68" customFormat="1" ht="41.25" customHeight="1">
      <c r="A555" s="66"/>
      <c r="B555" s="135"/>
      <c r="C555" s="151" t="s">
        <v>8</v>
      </c>
      <c r="D555" s="154" t="s">
        <v>9</v>
      </c>
      <c r="E555" s="46">
        <v>1797.6</v>
      </c>
      <c r="F555" s="67">
        <v>1797.6</v>
      </c>
      <c r="G555" s="67">
        <v>1697.6</v>
      </c>
      <c r="H555" s="69">
        <f>G555/F555*100</f>
        <v>94.43702714730752</v>
      </c>
    </row>
    <row r="556" spans="1:8" ht="67.5" customHeight="1">
      <c r="A556" s="23"/>
      <c r="B556" s="175" t="s">
        <v>432</v>
      </c>
      <c r="C556" s="176"/>
      <c r="D556" s="189" t="s">
        <v>433</v>
      </c>
      <c r="E556" s="45">
        <f>E557</f>
        <v>218.1</v>
      </c>
      <c r="F556" s="45">
        <f>F557</f>
        <v>218.1</v>
      </c>
      <c r="G556" s="45">
        <f>G557</f>
        <v>218.1</v>
      </c>
      <c r="H556" s="62">
        <f>G556/F556*100</f>
        <v>100</v>
      </c>
    </row>
    <row r="557" spans="1:8" ht="40.5" customHeight="1">
      <c r="A557" s="23"/>
      <c r="B557" s="175"/>
      <c r="C557" s="151" t="s">
        <v>8</v>
      </c>
      <c r="D557" s="154" t="s">
        <v>9</v>
      </c>
      <c r="E557" s="13">
        <v>218.1</v>
      </c>
      <c r="F557" s="13">
        <v>218.1</v>
      </c>
      <c r="G557" s="13">
        <v>218.1</v>
      </c>
      <c r="H557" s="62">
        <f>G557/F557*100</f>
        <v>100</v>
      </c>
    </row>
    <row r="558" spans="1:8" ht="13.5">
      <c r="A558" s="23" t="s">
        <v>116</v>
      </c>
      <c r="B558" s="10"/>
      <c r="C558" s="30"/>
      <c r="D558" s="39" t="s">
        <v>68</v>
      </c>
      <c r="E558" s="11">
        <f>E559+E575+E585+E590+E595</f>
        <v>120423.1</v>
      </c>
      <c r="F558" s="11">
        <f>F559+F575+F585+F590+F595</f>
        <v>80194.5</v>
      </c>
      <c r="G558" s="11">
        <f>G559+G575+G585+G590+G595</f>
        <v>57676.50000000001</v>
      </c>
      <c r="H558" s="60">
        <f t="shared" si="61"/>
        <v>71.9207676336906</v>
      </c>
    </row>
    <row r="559" spans="1:8" s="68" customFormat="1" ht="13.5">
      <c r="A559" s="76" t="s">
        <v>117</v>
      </c>
      <c r="B559" s="136"/>
      <c r="C559" s="139"/>
      <c r="D559" s="236" t="s">
        <v>44</v>
      </c>
      <c r="E559" s="12">
        <f>E560</f>
        <v>56513.799999999996</v>
      </c>
      <c r="F559" s="12">
        <f>F560</f>
        <v>75334.3</v>
      </c>
      <c r="G559" s="12">
        <f>G560</f>
        <v>53118.600000000006</v>
      </c>
      <c r="H559" s="80">
        <f t="shared" si="61"/>
        <v>70.51051114830827</v>
      </c>
    </row>
    <row r="560" spans="1:8" ht="27" customHeight="1">
      <c r="A560" s="30"/>
      <c r="B560" s="136" t="s">
        <v>434</v>
      </c>
      <c r="C560" s="139"/>
      <c r="D560" s="216" t="s">
        <v>435</v>
      </c>
      <c r="E560" s="14">
        <f>E561+E572</f>
        <v>56513.799999999996</v>
      </c>
      <c r="F560" s="14">
        <f>F561+F572</f>
        <v>75334.3</v>
      </c>
      <c r="G560" s="14">
        <f>G561+G572</f>
        <v>53118.600000000006</v>
      </c>
      <c r="H560" s="60">
        <f t="shared" si="61"/>
        <v>70.51051114830827</v>
      </c>
    </row>
    <row r="561" spans="1:8" ht="27">
      <c r="A561" s="30"/>
      <c r="B561" s="139" t="s">
        <v>436</v>
      </c>
      <c r="C561" s="160"/>
      <c r="D561" s="161" t="s">
        <v>437</v>
      </c>
      <c r="E561" s="12">
        <f>E567+E564+E569+E562</f>
        <v>48666.1</v>
      </c>
      <c r="F561" s="12">
        <f>F567+F564+F569+F562</f>
        <v>73347.6</v>
      </c>
      <c r="G561" s="12">
        <f>G567+G564+G569+G562</f>
        <v>53118.600000000006</v>
      </c>
      <c r="H561" s="61">
        <f t="shared" si="61"/>
        <v>72.42036549253146</v>
      </c>
    </row>
    <row r="562" spans="1:8" ht="81" customHeight="1">
      <c r="A562" s="23"/>
      <c r="B562" s="144" t="s">
        <v>568</v>
      </c>
      <c r="C562" s="151"/>
      <c r="D562" s="251" t="s">
        <v>569</v>
      </c>
      <c r="E562" s="16">
        <f>E563</f>
        <v>0</v>
      </c>
      <c r="F562" s="16">
        <f>F563</f>
        <v>8569.6</v>
      </c>
      <c r="G562" s="16">
        <f>G563</f>
        <v>8064.8</v>
      </c>
      <c r="H562" s="62">
        <f t="shared" si="61"/>
        <v>94.10941000746826</v>
      </c>
    </row>
    <row r="563" spans="1:8" ht="27" customHeight="1">
      <c r="A563" s="23"/>
      <c r="B563" s="151"/>
      <c r="C563" s="151" t="s">
        <v>3</v>
      </c>
      <c r="D563" s="154" t="s">
        <v>152</v>
      </c>
      <c r="E563" s="67">
        <v>0</v>
      </c>
      <c r="F563" s="62">
        <v>8569.6</v>
      </c>
      <c r="G563" s="62">
        <v>8064.8</v>
      </c>
      <c r="H563" s="62">
        <f t="shared" si="61"/>
        <v>94.10941000746826</v>
      </c>
    </row>
    <row r="564" spans="1:8" ht="40.5" customHeight="1">
      <c r="A564" s="23"/>
      <c r="B564" s="144" t="s">
        <v>528</v>
      </c>
      <c r="C564" s="151"/>
      <c r="D564" s="251" t="s">
        <v>295</v>
      </c>
      <c r="E564" s="16">
        <f>E566+E565</f>
        <v>0</v>
      </c>
      <c r="F564" s="16">
        <f>F566+F565</f>
        <v>9959.6</v>
      </c>
      <c r="G564" s="16">
        <f>G566+G565</f>
        <v>8033.8</v>
      </c>
      <c r="H564" s="62">
        <f aca="true" t="shared" si="64" ref="H564:H571">G564/F564*100</f>
        <v>80.6638820836178</v>
      </c>
    </row>
    <row r="565" spans="1:8" ht="27.75" customHeight="1">
      <c r="A565" s="23"/>
      <c r="B565" s="144"/>
      <c r="C565" s="151" t="s">
        <v>3</v>
      </c>
      <c r="D565" s="251" t="s">
        <v>152</v>
      </c>
      <c r="E565" s="16">
        <v>0</v>
      </c>
      <c r="F565" s="16">
        <f>3948.3+6011.3</f>
        <v>9959.6</v>
      </c>
      <c r="G565" s="16">
        <f>2022.5+6011.3</f>
        <v>8033.8</v>
      </c>
      <c r="H565" s="62">
        <f t="shared" si="64"/>
        <v>80.6638820836178</v>
      </c>
    </row>
    <row r="566" spans="1:8" ht="40.5" customHeight="1" hidden="1">
      <c r="A566" s="23"/>
      <c r="B566" s="151"/>
      <c r="C566" s="151" t="s">
        <v>8</v>
      </c>
      <c r="D566" s="154" t="s">
        <v>9</v>
      </c>
      <c r="E566" s="67">
        <v>0</v>
      </c>
      <c r="F566" s="62"/>
      <c r="G566" s="62"/>
      <c r="H566" s="62" t="e">
        <f t="shared" si="64"/>
        <v>#DIV/0!</v>
      </c>
    </row>
    <row r="567" spans="1:8" ht="40.5" customHeight="1">
      <c r="A567" s="23"/>
      <c r="B567" s="144" t="s">
        <v>438</v>
      </c>
      <c r="C567" s="151"/>
      <c r="D567" s="251" t="s">
        <v>439</v>
      </c>
      <c r="E567" s="16">
        <f>E568</f>
        <v>48666.1</v>
      </c>
      <c r="F567" s="16">
        <f>F568</f>
        <v>0</v>
      </c>
      <c r="G567" s="16">
        <f>G568</f>
        <v>0</v>
      </c>
      <c r="H567" s="62"/>
    </row>
    <row r="568" spans="1:8" ht="40.5" customHeight="1">
      <c r="A568" s="23"/>
      <c r="B568" s="151"/>
      <c r="C568" s="151" t="s">
        <v>8</v>
      </c>
      <c r="D568" s="154" t="s">
        <v>9</v>
      </c>
      <c r="E568" s="67">
        <v>48666.1</v>
      </c>
      <c r="F568" s="62">
        <v>0</v>
      </c>
      <c r="G568" s="62">
        <v>0</v>
      </c>
      <c r="H568" s="62"/>
    </row>
    <row r="569" spans="1:8" ht="81" customHeight="1">
      <c r="A569" s="23"/>
      <c r="B569" s="144" t="s">
        <v>540</v>
      </c>
      <c r="C569" s="151"/>
      <c r="D569" s="251" t="s">
        <v>541</v>
      </c>
      <c r="E569" s="16">
        <f>E571+E570</f>
        <v>0</v>
      </c>
      <c r="F569" s="16">
        <f>F571+F570</f>
        <v>54818.4</v>
      </c>
      <c r="G569" s="16">
        <f>G571+G570</f>
        <v>37020</v>
      </c>
      <c r="H569" s="62">
        <f t="shared" si="64"/>
        <v>67.53206952410139</v>
      </c>
    </row>
    <row r="570" spans="1:8" ht="27" customHeight="1">
      <c r="A570" s="23"/>
      <c r="B570" s="144"/>
      <c r="C570" s="151" t="s">
        <v>3</v>
      </c>
      <c r="D570" s="251" t="s">
        <v>152</v>
      </c>
      <c r="E570" s="16">
        <v>0</v>
      </c>
      <c r="F570" s="16">
        <v>54818.4</v>
      </c>
      <c r="G570" s="16">
        <v>37020</v>
      </c>
      <c r="H570" s="62">
        <f t="shared" si="64"/>
        <v>67.53206952410139</v>
      </c>
    </row>
    <row r="571" spans="1:8" ht="41.25" customHeight="1" hidden="1">
      <c r="A571" s="23"/>
      <c r="B571" s="151"/>
      <c r="C571" s="151" t="s">
        <v>8</v>
      </c>
      <c r="D571" s="154" t="s">
        <v>9</v>
      </c>
      <c r="E571" s="67">
        <v>0</v>
      </c>
      <c r="F571" s="62"/>
      <c r="G571" s="62"/>
      <c r="H571" s="62" t="e">
        <f t="shared" si="64"/>
        <v>#DIV/0!</v>
      </c>
    </row>
    <row r="572" spans="1:8" ht="81.75" customHeight="1">
      <c r="A572" s="30"/>
      <c r="B572" s="139" t="s">
        <v>440</v>
      </c>
      <c r="C572" s="160"/>
      <c r="D572" s="177" t="s">
        <v>441</v>
      </c>
      <c r="E572" s="15">
        <f aca="true" t="shared" si="65" ref="E572:G573">E573</f>
        <v>7847.7</v>
      </c>
      <c r="F572" s="15">
        <f t="shared" si="65"/>
        <v>1986.7</v>
      </c>
      <c r="G572" s="15">
        <f t="shared" si="65"/>
        <v>0</v>
      </c>
      <c r="H572" s="61">
        <f t="shared" si="61"/>
        <v>0</v>
      </c>
    </row>
    <row r="573" spans="1:8" ht="27" customHeight="1">
      <c r="A573" s="30"/>
      <c r="B573" s="144" t="s">
        <v>442</v>
      </c>
      <c r="C573" s="151"/>
      <c r="D573" s="251" t="s">
        <v>443</v>
      </c>
      <c r="E573" s="16">
        <f t="shared" si="65"/>
        <v>7847.7</v>
      </c>
      <c r="F573" s="16">
        <f t="shared" si="65"/>
        <v>1986.7</v>
      </c>
      <c r="G573" s="16">
        <f t="shared" si="65"/>
        <v>0</v>
      </c>
      <c r="H573" s="62">
        <f t="shared" si="61"/>
        <v>0</v>
      </c>
    </row>
    <row r="574" spans="1:8" ht="40.5" customHeight="1">
      <c r="A574" s="30"/>
      <c r="B574" s="151"/>
      <c r="C574" s="151" t="s">
        <v>8</v>
      </c>
      <c r="D574" s="154" t="s">
        <v>9</v>
      </c>
      <c r="E574" s="16">
        <v>7847.7</v>
      </c>
      <c r="F574" s="46">
        <f>1986.7</f>
        <v>1986.7</v>
      </c>
      <c r="G574" s="46">
        <v>0</v>
      </c>
      <c r="H574" s="62">
        <f aca="true" t="shared" si="66" ref="H574:H579">G574/F574*100</f>
        <v>0</v>
      </c>
    </row>
    <row r="575" spans="1:8" s="68" customFormat="1" ht="13.5">
      <c r="A575" s="76" t="s">
        <v>119</v>
      </c>
      <c r="B575" s="136"/>
      <c r="C575" s="139"/>
      <c r="D575" s="236" t="s">
        <v>61</v>
      </c>
      <c r="E575" s="12">
        <f>E576</f>
        <v>20188.4</v>
      </c>
      <c r="F575" s="12">
        <f>F576</f>
        <v>257.5</v>
      </c>
      <c r="G575" s="12">
        <f>G576</f>
        <v>0</v>
      </c>
      <c r="H575" s="61">
        <f t="shared" si="66"/>
        <v>0</v>
      </c>
    </row>
    <row r="576" spans="1:8" ht="27" customHeight="1">
      <c r="A576" s="30"/>
      <c r="B576" s="136" t="s">
        <v>434</v>
      </c>
      <c r="C576" s="139"/>
      <c r="D576" s="216" t="s">
        <v>435</v>
      </c>
      <c r="E576" s="14">
        <f>E577+E582</f>
        <v>20188.4</v>
      </c>
      <c r="F576" s="14">
        <f>F577+F582</f>
        <v>257.5</v>
      </c>
      <c r="G576" s="14">
        <f>G577+G582</f>
        <v>0</v>
      </c>
      <c r="H576" s="60">
        <f t="shared" si="66"/>
        <v>0</v>
      </c>
    </row>
    <row r="577" spans="1:8" ht="27">
      <c r="A577" s="30"/>
      <c r="B577" s="139" t="s">
        <v>436</v>
      </c>
      <c r="C577" s="160"/>
      <c r="D577" s="161" t="s">
        <v>437</v>
      </c>
      <c r="E577" s="12">
        <f>E580+E578</f>
        <v>18471.9</v>
      </c>
      <c r="F577" s="12">
        <f>F580+F578</f>
        <v>257.5</v>
      </c>
      <c r="G577" s="12">
        <f>G580+G578</f>
        <v>0</v>
      </c>
      <c r="H577" s="61">
        <f t="shared" si="66"/>
        <v>0</v>
      </c>
    </row>
    <row r="578" spans="1:8" ht="40.5" customHeight="1">
      <c r="A578" s="30"/>
      <c r="B578" s="144" t="s">
        <v>528</v>
      </c>
      <c r="C578" s="151"/>
      <c r="D578" s="251" t="s">
        <v>295</v>
      </c>
      <c r="E578" s="16">
        <f aca="true" t="shared" si="67" ref="E578:G580">E579</f>
        <v>0</v>
      </c>
      <c r="F578" s="16">
        <f t="shared" si="67"/>
        <v>257.5</v>
      </c>
      <c r="G578" s="16">
        <f t="shared" si="67"/>
        <v>0</v>
      </c>
      <c r="H578" s="62">
        <f t="shared" si="66"/>
        <v>0</v>
      </c>
    </row>
    <row r="579" spans="1:8" ht="27" customHeight="1">
      <c r="A579" s="30"/>
      <c r="B579" s="151"/>
      <c r="C579" s="151" t="s">
        <v>3</v>
      </c>
      <c r="D579" s="154" t="s">
        <v>152</v>
      </c>
      <c r="E579" s="16">
        <v>0</v>
      </c>
      <c r="F579" s="46">
        <v>257.5</v>
      </c>
      <c r="G579" s="16">
        <v>0</v>
      </c>
      <c r="H579" s="62">
        <f t="shared" si="66"/>
        <v>0</v>
      </c>
    </row>
    <row r="580" spans="1:8" ht="40.5" customHeight="1">
      <c r="A580" s="30"/>
      <c r="B580" s="144" t="s">
        <v>438</v>
      </c>
      <c r="C580" s="151"/>
      <c r="D580" s="251" t="s">
        <v>439</v>
      </c>
      <c r="E580" s="16">
        <f t="shared" si="67"/>
        <v>18471.9</v>
      </c>
      <c r="F580" s="16">
        <f t="shared" si="67"/>
        <v>0</v>
      </c>
      <c r="G580" s="16">
        <f t="shared" si="67"/>
        <v>0</v>
      </c>
      <c r="H580" s="62"/>
    </row>
    <row r="581" spans="1:8" ht="40.5" customHeight="1">
      <c r="A581" s="30"/>
      <c r="B581" s="151"/>
      <c r="C581" s="151" t="s">
        <v>8</v>
      </c>
      <c r="D581" s="154" t="s">
        <v>9</v>
      </c>
      <c r="E581" s="16">
        <v>18471.9</v>
      </c>
      <c r="F581" s="46">
        <v>0</v>
      </c>
      <c r="G581" s="16">
        <v>0</v>
      </c>
      <c r="H581" s="62"/>
    </row>
    <row r="582" spans="1:8" ht="82.5">
      <c r="A582" s="30"/>
      <c r="B582" s="139" t="s">
        <v>440</v>
      </c>
      <c r="C582" s="160"/>
      <c r="D582" s="177" t="s">
        <v>441</v>
      </c>
      <c r="E582" s="15">
        <f aca="true" t="shared" si="68" ref="E582:G583">E583</f>
        <v>1716.5</v>
      </c>
      <c r="F582" s="15">
        <f t="shared" si="68"/>
        <v>0</v>
      </c>
      <c r="G582" s="15">
        <f t="shared" si="68"/>
        <v>0</v>
      </c>
      <c r="H582" s="60"/>
    </row>
    <row r="583" spans="1:8" ht="27" customHeight="1">
      <c r="A583" s="30"/>
      <c r="B583" s="144" t="s">
        <v>442</v>
      </c>
      <c r="C583" s="151"/>
      <c r="D583" s="251" t="s">
        <v>443</v>
      </c>
      <c r="E583" s="16">
        <f t="shared" si="68"/>
        <v>1716.5</v>
      </c>
      <c r="F583" s="16">
        <f t="shared" si="68"/>
        <v>0</v>
      </c>
      <c r="G583" s="16">
        <f t="shared" si="68"/>
        <v>0</v>
      </c>
      <c r="H583" s="62"/>
    </row>
    <row r="584" spans="1:8" ht="40.5" customHeight="1">
      <c r="A584" s="30"/>
      <c r="B584" s="151"/>
      <c r="C584" s="151" t="s">
        <v>8</v>
      </c>
      <c r="D584" s="154" t="s">
        <v>9</v>
      </c>
      <c r="E584" s="16">
        <v>1716.5</v>
      </c>
      <c r="F584" s="62">
        <v>0</v>
      </c>
      <c r="G584" s="62">
        <v>0</v>
      </c>
      <c r="H584" s="62"/>
    </row>
    <row r="585" spans="1:8" s="68" customFormat="1" ht="13.5">
      <c r="A585" s="76" t="s">
        <v>120</v>
      </c>
      <c r="B585" s="136"/>
      <c r="C585" s="139"/>
      <c r="D585" s="236" t="s">
        <v>45</v>
      </c>
      <c r="E585" s="12">
        <f>E586</f>
        <v>21942.3</v>
      </c>
      <c r="F585" s="12">
        <f aca="true" t="shared" si="69" ref="F585:G588">F586</f>
        <v>0</v>
      </c>
      <c r="G585" s="12">
        <f t="shared" si="69"/>
        <v>0</v>
      </c>
      <c r="H585" s="80"/>
    </row>
    <row r="586" spans="1:8" ht="27" customHeight="1">
      <c r="A586" s="30"/>
      <c r="B586" s="136" t="s">
        <v>434</v>
      </c>
      <c r="C586" s="139"/>
      <c r="D586" s="216" t="s">
        <v>435</v>
      </c>
      <c r="E586" s="14">
        <f>E587</f>
        <v>21942.3</v>
      </c>
      <c r="F586" s="14">
        <f t="shared" si="69"/>
        <v>0</v>
      </c>
      <c r="G586" s="14">
        <f t="shared" si="69"/>
        <v>0</v>
      </c>
      <c r="H586" s="60"/>
    </row>
    <row r="587" spans="1:8" ht="27">
      <c r="A587" s="30"/>
      <c r="B587" s="139" t="s">
        <v>436</v>
      </c>
      <c r="C587" s="160"/>
      <c r="D587" s="161" t="s">
        <v>437</v>
      </c>
      <c r="E587" s="12">
        <f>E588</f>
        <v>21942.3</v>
      </c>
      <c r="F587" s="12">
        <f t="shared" si="69"/>
        <v>0</v>
      </c>
      <c r="G587" s="12">
        <f t="shared" si="69"/>
        <v>0</v>
      </c>
      <c r="H587" s="61"/>
    </row>
    <row r="588" spans="1:8" ht="40.5" customHeight="1">
      <c r="A588" s="30"/>
      <c r="B588" s="144" t="s">
        <v>438</v>
      </c>
      <c r="C588" s="151"/>
      <c r="D588" s="251" t="s">
        <v>439</v>
      </c>
      <c r="E588" s="16">
        <f>E589</f>
        <v>21942.3</v>
      </c>
      <c r="F588" s="16">
        <f t="shared" si="69"/>
        <v>0</v>
      </c>
      <c r="G588" s="16">
        <f t="shared" si="69"/>
        <v>0</v>
      </c>
      <c r="H588" s="62"/>
    </row>
    <row r="589" spans="1:8" ht="40.5" customHeight="1">
      <c r="A589" s="30"/>
      <c r="B589" s="151"/>
      <c r="C589" s="151" t="s">
        <v>8</v>
      </c>
      <c r="D589" s="154" t="s">
        <v>9</v>
      </c>
      <c r="E589" s="16">
        <v>21942.3</v>
      </c>
      <c r="F589" s="62">
        <v>0</v>
      </c>
      <c r="G589" s="62">
        <v>0</v>
      </c>
      <c r="H589" s="62"/>
    </row>
    <row r="590" spans="1:8" s="68" customFormat="1" ht="41.25">
      <c r="A590" s="76" t="s">
        <v>46</v>
      </c>
      <c r="B590" s="136"/>
      <c r="C590" s="139"/>
      <c r="D590" s="236" t="s">
        <v>47</v>
      </c>
      <c r="E590" s="12">
        <f>E591</f>
        <v>16166.5</v>
      </c>
      <c r="F590" s="12">
        <f aca="true" t="shared" si="70" ref="F590:G593">F591</f>
        <v>0</v>
      </c>
      <c r="G590" s="12">
        <f t="shared" si="70"/>
        <v>0</v>
      </c>
      <c r="H590" s="80"/>
    </row>
    <row r="591" spans="1:8" ht="27" customHeight="1">
      <c r="A591" s="30"/>
      <c r="B591" s="136" t="s">
        <v>434</v>
      </c>
      <c r="C591" s="139"/>
      <c r="D591" s="216" t="s">
        <v>435</v>
      </c>
      <c r="E591" s="99">
        <f>E592</f>
        <v>16166.5</v>
      </c>
      <c r="F591" s="99">
        <f t="shared" si="70"/>
        <v>0</v>
      </c>
      <c r="G591" s="99">
        <f t="shared" si="70"/>
        <v>0</v>
      </c>
      <c r="H591" s="60"/>
    </row>
    <row r="592" spans="1:8" ht="27">
      <c r="A592" s="30"/>
      <c r="B592" s="139" t="s">
        <v>436</v>
      </c>
      <c r="C592" s="160"/>
      <c r="D592" s="161" t="s">
        <v>437</v>
      </c>
      <c r="E592" s="43">
        <f>E593</f>
        <v>16166.5</v>
      </c>
      <c r="F592" s="43">
        <f t="shared" si="70"/>
        <v>0</v>
      </c>
      <c r="G592" s="43">
        <f t="shared" si="70"/>
        <v>0</v>
      </c>
      <c r="H592" s="61"/>
    </row>
    <row r="593" spans="1:8" s="8" customFormat="1" ht="54" customHeight="1">
      <c r="A593" s="23"/>
      <c r="B593" s="144" t="s">
        <v>444</v>
      </c>
      <c r="C593" s="144"/>
      <c r="D593" s="251" t="s">
        <v>445</v>
      </c>
      <c r="E593" s="45">
        <f>E594</f>
        <v>16166.5</v>
      </c>
      <c r="F593" s="45">
        <f t="shared" si="70"/>
        <v>0</v>
      </c>
      <c r="G593" s="45">
        <f t="shared" si="70"/>
        <v>0</v>
      </c>
      <c r="H593" s="62"/>
    </row>
    <row r="594" spans="1:8" s="8" customFormat="1" ht="39.75" customHeight="1">
      <c r="A594" s="23"/>
      <c r="B594" s="144"/>
      <c r="C594" s="151" t="s">
        <v>8</v>
      </c>
      <c r="D594" s="154" t="s">
        <v>9</v>
      </c>
      <c r="E594" s="45">
        <v>16166.5</v>
      </c>
      <c r="F594" s="16">
        <v>0</v>
      </c>
      <c r="G594" s="16">
        <v>0</v>
      </c>
      <c r="H594" s="62"/>
    </row>
    <row r="595" spans="1:8" s="68" customFormat="1" ht="27">
      <c r="A595" s="82" t="s">
        <v>69</v>
      </c>
      <c r="B595" s="136"/>
      <c r="C595" s="136"/>
      <c r="D595" s="252" t="s">
        <v>70</v>
      </c>
      <c r="E595" s="15">
        <f>E596+E604</f>
        <v>5612.1</v>
      </c>
      <c r="F595" s="15">
        <f>F596+F604</f>
        <v>4602.7</v>
      </c>
      <c r="G595" s="15">
        <f>G596+G604</f>
        <v>4557.9</v>
      </c>
      <c r="H595" s="80">
        <f>G595/F595*100</f>
        <v>99.0266582658005</v>
      </c>
    </row>
    <row r="596" spans="1:8" ht="27" customHeight="1">
      <c r="A596" s="25"/>
      <c r="B596" s="136" t="s">
        <v>434</v>
      </c>
      <c r="C596" s="139"/>
      <c r="D596" s="216" t="s">
        <v>435</v>
      </c>
      <c r="E596" s="14">
        <f>E597</f>
        <v>5612.1</v>
      </c>
      <c r="F596" s="14">
        <f>F597</f>
        <v>4561.3</v>
      </c>
      <c r="G596" s="14">
        <f>G597</f>
        <v>4553.7</v>
      </c>
      <c r="H596" s="44">
        <f aca="true" t="shared" si="71" ref="H596:H608">G596/F596*100</f>
        <v>99.83338083441123</v>
      </c>
    </row>
    <row r="597" spans="1:8" ht="27">
      <c r="A597" s="25"/>
      <c r="B597" s="139" t="s">
        <v>436</v>
      </c>
      <c r="C597" s="160"/>
      <c r="D597" s="161" t="s">
        <v>437</v>
      </c>
      <c r="E597" s="12">
        <f>E598+E602</f>
        <v>5612.1</v>
      </c>
      <c r="F597" s="12">
        <f>F598+F602</f>
        <v>4561.3</v>
      </c>
      <c r="G597" s="12">
        <f>G598+G602</f>
        <v>4553.7</v>
      </c>
      <c r="H597" s="111">
        <f t="shared" si="71"/>
        <v>99.83338083441123</v>
      </c>
    </row>
    <row r="598" spans="1:8" ht="39.75" customHeight="1">
      <c r="A598" s="25"/>
      <c r="B598" s="144" t="s">
        <v>438</v>
      </c>
      <c r="C598" s="151"/>
      <c r="D598" s="253" t="s">
        <v>439</v>
      </c>
      <c r="E598" s="16">
        <f>E599+E600+E601</f>
        <v>5612.1</v>
      </c>
      <c r="F598" s="16">
        <f>F599+F600+F601</f>
        <v>4518.8</v>
      </c>
      <c r="G598" s="16">
        <f>G599+G600+G601</f>
        <v>4511.2</v>
      </c>
      <c r="H598" s="46">
        <f t="shared" si="71"/>
        <v>99.83181375586439</v>
      </c>
    </row>
    <row r="599" spans="1:8" ht="81" customHeight="1">
      <c r="A599" s="25"/>
      <c r="B599" s="151"/>
      <c r="C599" s="147" t="s">
        <v>2</v>
      </c>
      <c r="D599" s="143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599" s="16">
        <v>4835</v>
      </c>
      <c r="F599" s="16">
        <v>4102.5</v>
      </c>
      <c r="G599" s="16">
        <v>4101</v>
      </c>
      <c r="H599" s="46">
        <f t="shared" si="71"/>
        <v>99.96343692870201</v>
      </c>
    </row>
    <row r="600" spans="1:8" ht="27" customHeight="1">
      <c r="A600" s="30"/>
      <c r="B600" s="151"/>
      <c r="C600" s="147" t="s">
        <v>3</v>
      </c>
      <c r="D600" s="143" t="s">
        <v>152</v>
      </c>
      <c r="E600" s="16">
        <v>762.8</v>
      </c>
      <c r="F600" s="46">
        <v>396.3</v>
      </c>
      <c r="G600" s="46">
        <v>390.2</v>
      </c>
      <c r="H600" s="46">
        <f t="shared" si="71"/>
        <v>98.46076204895282</v>
      </c>
    </row>
    <row r="601" spans="1:8" ht="13.5">
      <c r="A601" s="30"/>
      <c r="B601" s="136"/>
      <c r="C601" s="147" t="s">
        <v>4</v>
      </c>
      <c r="D601" s="143" t="s">
        <v>5</v>
      </c>
      <c r="E601" s="16">
        <v>14.3</v>
      </c>
      <c r="F601" s="46">
        <v>20</v>
      </c>
      <c r="G601" s="46">
        <v>20</v>
      </c>
      <c r="H601" s="46">
        <f t="shared" si="71"/>
        <v>100</v>
      </c>
    </row>
    <row r="602" spans="1:8" s="8" customFormat="1" ht="67.5" customHeight="1">
      <c r="A602" s="23"/>
      <c r="B602" s="144" t="s">
        <v>542</v>
      </c>
      <c r="C602" s="144"/>
      <c r="D602" s="251" t="s">
        <v>543</v>
      </c>
      <c r="E602" s="45">
        <f>E603</f>
        <v>0</v>
      </c>
      <c r="F602" s="45">
        <f>F603</f>
        <v>42.5</v>
      </c>
      <c r="G602" s="45">
        <f>G603</f>
        <v>42.5</v>
      </c>
      <c r="H602" s="62">
        <f t="shared" si="71"/>
        <v>100</v>
      </c>
    </row>
    <row r="603" spans="1:8" s="8" customFormat="1" ht="40.5" customHeight="1">
      <c r="A603" s="23"/>
      <c r="B603" s="144"/>
      <c r="C603" s="151" t="s">
        <v>8</v>
      </c>
      <c r="D603" s="154" t="s">
        <v>9</v>
      </c>
      <c r="E603" s="45">
        <v>0</v>
      </c>
      <c r="F603" s="16">
        <v>42.5</v>
      </c>
      <c r="G603" s="16">
        <v>42.5</v>
      </c>
      <c r="H603" s="62">
        <f t="shared" si="71"/>
        <v>100</v>
      </c>
    </row>
    <row r="604" spans="1:8" ht="13.5" customHeight="1">
      <c r="A604" s="23"/>
      <c r="B604" s="135" t="s">
        <v>145</v>
      </c>
      <c r="C604" s="168"/>
      <c r="D604" s="169" t="s">
        <v>146</v>
      </c>
      <c r="E604" s="99">
        <f aca="true" t="shared" si="72" ref="E604:G605">E605</f>
        <v>0</v>
      </c>
      <c r="F604" s="99">
        <f t="shared" si="72"/>
        <v>41.4</v>
      </c>
      <c r="G604" s="99">
        <f t="shared" si="72"/>
        <v>4.2</v>
      </c>
      <c r="H604" s="60">
        <f t="shared" si="71"/>
        <v>10.144927536231885</v>
      </c>
    </row>
    <row r="605" spans="1:8" s="112" customFormat="1" ht="27">
      <c r="A605" s="30"/>
      <c r="B605" s="157" t="s">
        <v>577</v>
      </c>
      <c r="C605" s="181"/>
      <c r="D605" s="182" t="s">
        <v>148</v>
      </c>
      <c r="E605" s="43">
        <f t="shared" si="72"/>
        <v>0</v>
      </c>
      <c r="F605" s="43">
        <f t="shared" si="72"/>
        <v>41.4</v>
      </c>
      <c r="G605" s="43">
        <f t="shared" si="72"/>
        <v>4.2</v>
      </c>
      <c r="H605" s="61">
        <f t="shared" si="71"/>
        <v>10.144927536231885</v>
      </c>
    </row>
    <row r="606" spans="1:8" ht="13.5" customHeight="1">
      <c r="A606" s="23"/>
      <c r="B606" s="144" t="s">
        <v>151</v>
      </c>
      <c r="C606" s="144"/>
      <c r="D606" s="179" t="s">
        <v>21</v>
      </c>
      <c r="E606" s="45">
        <f>E608+E607</f>
        <v>0</v>
      </c>
      <c r="F606" s="45">
        <f>F608+F607</f>
        <v>41.4</v>
      </c>
      <c r="G606" s="45">
        <f>G608+G607</f>
        <v>4.2</v>
      </c>
      <c r="H606" s="62">
        <f t="shared" si="71"/>
        <v>10.144927536231885</v>
      </c>
    </row>
    <row r="607" spans="1:8" ht="27" customHeight="1">
      <c r="A607" s="23"/>
      <c r="B607" s="144"/>
      <c r="C607" s="144" t="s">
        <v>3</v>
      </c>
      <c r="D607" s="179" t="s">
        <v>152</v>
      </c>
      <c r="E607" s="45">
        <v>0</v>
      </c>
      <c r="F607" s="45">
        <v>40.6</v>
      </c>
      <c r="G607" s="45">
        <v>4.2</v>
      </c>
      <c r="H607" s="62">
        <f t="shared" si="71"/>
        <v>10.344827586206897</v>
      </c>
    </row>
    <row r="608" spans="1:8" ht="13.5" customHeight="1">
      <c r="A608" s="20"/>
      <c r="B608" s="144"/>
      <c r="C608" s="151" t="s">
        <v>4</v>
      </c>
      <c r="D608" s="238" t="s">
        <v>5</v>
      </c>
      <c r="E608" s="16">
        <v>0</v>
      </c>
      <c r="F608" s="62">
        <v>0.8</v>
      </c>
      <c r="G608" s="62">
        <v>0</v>
      </c>
      <c r="H608" s="62">
        <f t="shared" si="71"/>
        <v>0</v>
      </c>
    </row>
    <row r="609" spans="1:8" ht="14.25" customHeight="1">
      <c r="A609" s="23" t="s">
        <v>16</v>
      </c>
      <c r="B609" s="10"/>
      <c r="C609" s="23"/>
      <c r="D609" s="50" t="s">
        <v>17</v>
      </c>
      <c r="E609" s="11">
        <f>E610+E615+E704+E695</f>
        <v>68377.29999999999</v>
      </c>
      <c r="F609" s="11">
        <f>F610+F615+F704+F695</f>
        <v>405978.9</v>
      </c>
      <c r="G609" s="11">
        <f>G610+G615+G704+G695</f>
        <v>143353.5</v>
      </c>
      <c r="H609" s="60">
        <f aca="true" t="shared" si="73" ref="H609:H621">G609/F609*100</f>
        <v>35.31057894880744</v>
      </c>
    </row>
    <row r="610" spans="1:8" s="68" customFormat="1" ht="13.5">
      <c r="A610" s="76" t="s">
        <v>18</v>
      </c>
      <c r="B610" s="136"/>
      <c r="C610" s="139"/>
      <c r="D610" s="247" t="s">
        <v>19</v>
      </c>
      <c r="E610" s="43">
        <f>E611</f>
        <v>4182</v>
      </c>
      <c r="F610" s="43">
        <f aca="true" t="shared" si="74" ref="F610:G613">F611</f>
        <v>4316.1</v>
      </c>
      <c r="G610" s="43">
        <f t="shared" si="74"/>
        <v>4316</v>
      </c>
      <c r="H610" s="80">
        <f t="shared" si="73"/>
        <v>99.99768309353351</v>
      </c>
    </row>
    <row r="611" spans="1:8" ht="13.5" customHeight="1">
      <c r="A611" s="23"/>
      <c r="B611" s="135" t="s">
        <v>145</v>
      </c>
      <c r="C611" s="168"/>
      <c r="D611" s="169" t="s">
        <v>146</v>
      </c>
      <c r="E611" s="99">
        <f>E612</f>
        <v>4182</v>
      </c>
      <c r="F611" s="99">
        <f t="shared" si="74"/>
        <v>4316.1</v>
      </c>
      <c r="G611" s="99">
        <f t="shared" si="74"/>
        <v>4316</v>
      </c>
      <c r="H611" s="60">
        <f t="shared" si="73"/>
        <v>99.99768309353351</v>
      </c>
    </row>
    <row r="612" spans="1:8" s="112" customFormat="1" ht="69">
      <c r="A612" s="30"/>
      <c r="B612" s="157" t="s">
        <v>185</v>
      </c>
      <c r="C612" s="181"/>
      <c r="D612" s="182" t="s">
        <v>158</v>
      </c>
      <c r="E612" s="43">
        <f>E613</f>
        <v>4182</v>
      </c>
      <c r="F612" s="43">
        <f t="shared" si="74"/>
        <v>4316.1</v>
      </c>
      <c r="G612" s="43">
        <f t="shared" si="74"/>
        <v>4316</v>
      </c>
      <c r="H612" s="61">
        <f t="shared" si="73"/>
        <v>99.99768309353351</v>
      </c>
    </row>
    <row r="613" spans="1:8" ht="40.5" customHeight="1">
      <c r="A613" s="23"/>
      <c r="B613" s="144" t="s">
        <v>446</v>
      </c>
      <c r="C613" s="144"/>
      <c r="D613" s="179" t="s">
        <v>63</v>
      </c>
      <c r="E613" s="45">
        <f>E614</f>
        <v>4182</v>
      </c>
      <c r="F613" s="45">
        <f t="shared" si="74"/>
        <v>4316.1</v>
      </c>
      <c r="G613" s="45">
        <f t="shared" si="74"/>
        <v>4316</v>
      </c>
      <c r="H613" s="62">
        <f t="shared" si="73"/>
        <v>99.99768309353351</v>
      </c>
    </row>
    <row r="614" spans="1:8" ht="27" customHeight="1">
      <c r="A614" s="20"/>
      <c r="B614" s="144"/>
      <c r="C614" s="151" t="s">
        <v>6</v>
      </c>
      <c r="D614" s="238" t="s">
        <v>7</v>
      </c>
      <c r="E614" s="16">
        <v>4182</v>
      </c>
      <c r="F614" s="62">
        <v>4316.1</v>
      </c>
      <c r="G614" s="62">
        <v>4316</v>
      </c>
      <c r="H614" s="62">
        <f t="shared" si="73"/>
        <v>99.99768309353351</v>
      </c>
    </row>
    <row r="615" spans="1:8" s="68" customFormat="1" ht="13.5" customHeight="1">
      <c r="A615" s="76" t="s">
        <v>24</v>
      </c>
      <c r="B615" s="136"/>
      <c r="C615" s="139"/>
      <c r="D615" s="250" t="s">
        <v>25</v>
      </c>
      <c r="E615" s="12">
        <f>E616+E650+E658+E669+E675+E683</f>
        <v>27719</v>
      </c>
      <c r="F615" s="12">
        <f>F616+F650+F658+F669+F675+F683</f>
        <v>364166.4</v>
      </c>
      <c r="G615" s="12">
        <f>G616+G650+G658+G669+G675+G683</f>
        <v>105611.6</v>
      </c>
      <c r="H615" s="80">
        <f t="shared" si="73"/>
        <v>29.000918261541976</v>
      </c>
    </row>
    <row r="616" spans="1:8" ht="40.5" customHeight="1">
      <c r="A616" s="30"/>
      <c r="B616" s="136" t="s">
        <v>284</v>
      </c>
      <c r="C616" s="136"/>
      <c r="D616" s="228" t="s">
        <v>285</v>
      </c>
      <c r="E616" s="14">
        <f>E617+E623+E640+E643</f>
        <v>13367.6</v>
      </c>
      <c r="F616" s="14">
        <f>F617+F623+F640+F643</f>
        <v>16473.9</v>
      </c>
      <c r="G616" s="14">
        <f>G617+G623+G640+G643</f>
        <v>11034.3</v>
      </c>
      <c r="H616" s="60">
        <f t="shared" si="73"/>
        <v>66.98049642161236</v>
      </c>
    </row>
    <row r="617" spans="1:8" ht="27">
      <c r="A617" s="30"/>
      <c r="B617" s="139" t="s">
        <v>286</v>
      </c>
      <c r="C617" s="137"/>
      <c r="D617" s="138" t="s">
        <v>287</v>
      </c>
      <c r="E617" s="43">
        <f>E618+E620</f>
        <v>407.9</v>
      </c>
      <c r="F617" s="43">
        <f>F618+F620</f>
        <v>648.2</v>
      </c>
      <c r="G617" s="43">
        <f>G618+G620</f>
        <v>373.8</v>
      </c>
      <c r="H617" s="61">
        <f t="shared" si="73"/>
        <v>57.66738660907127</v>
      </c>
    </row>
    <row r="618" spans="1:8" ht="40.5" customHeight="1">
      <c r="A618" s="30"/>
      <c r="B618" s="144" t="s">
        <v>298</v>
      </c>
      <c r="C618" s="144"/>
      <c r="D618" s="179" t="s">
        <v>299</v>
      </c>
      <c r="E618" s="45">
        <f>E619</f>
        <v>160.5</v>
      </c>
      <c r="F618" s="45">
        <f>F619</f>
        <v>407.1</v>
      </c>
      <c r="G618" s="45">
        <f>G619</f>
        <v>373.8</v>
      </c>
      <c r="H618" s="62">
        <f t="shared" si="73"/>
        <v>91.8201915991157</v>
      </c>
    </row>
    <row r="619" spans="1:8" ht="27" customHeight="1">
      <c r="A619" s="30"/>
      <c r="B619" s="139"/>
      <c r="C619" s="151" t="s">
        <v>6</v>
      </c>
      <c r="D619" s="238" t="s">
        <v>7</v>
      </c>
      <c r="E619" s="45">
        <v>160.5</v>
      </c>
      <c r="F619" s="16">
        <v>407.1</v>
      </c>
      <c r="G619" s="16">
        <v>373.8</v>
      </c>
      <c r="H619" s="62">
        <f t="shared" si="73"/>
        <v>91.8201915991157</v>
      </c>
    </row>
    <row r="620" spans="1:8" ht="53.25" customHeight="1">
      <c r="A620" s="30"/>
      <c r="B620" s="151" t="s">
        <v>300</v>
      </c>
      <c r="C620" s="151"/>
      <c r="D620" s="154" t="s">
        <v>301</v>
      </c>
      <c r="E620" s="13">
        <f>E622+E621</f>
        <v>247.4</v>
      </c>
      <c r="F620" s="13">
        <f>F622+F621</f>
        <v>241.1</v>
      </c>
      <c r="G620" s="13">
        <f>G622+G621</f>
        <v>0</v>
      </c>
      <c r="H620" s="62">
        <f t="shared" si="73"/>
        <v>0</v>
      </c>
    </row>
    <row r="621" spans="1:8" ht="27" customHeight="1">
      <c r="A621" s="30"/>
      <c r="B621" s="151"/>
      <c r="C621" s="151" t="s">
        <v>3</v>
      </c>
      <c r="D621" s="143" t="s">
        <v>152</v>
      </c>
      <c r="E621" s="13">
        <v>0</v>
      </c>
      <c r="F621" s="13">
        <v>3.6</v>
      </c>
      <c r="G621" s="13">
        <v>0</v>
      </c>
      <c r="H621" s="62">
        <f t="shared" si="73"/>
        <v>0</v>
      </c>
    </row>
    <row r="622" spans="1:8" ht="27" customHeight="1">
      <c r="A622" s="30"/>
      <c r="B622" s="139"/>
      <c r="C622" s="151" t="s">
        <v>6</v>
      </c>
      <c r="D622" s="238" t="s">
        <v>7</v>
      </c>
      <c r="E622" s="45">
        <v>247.4</v>
      </c>
      <c r="F622" s="62">
        <v>237.5</v>
      </c>
      <c r="G622" s="62">
        <v>0</v>
      </c>
      <c r="H622" s="62">
        <f aca="true" t="shared" si="75" ref="H622:H690">G622/F622*100</f>
        <v>0</v>
      </c>
    </row>
    <row r="623" spans="1:8" ht="27">
      <c r="A623" s="30"/>
      <c r="B623" s="139" t="s">
        <v>304</v>
      </c>
      <c r="C623" s="137"/>
      <c r="D623" s="138" t="s">
        <v>305</v>
      </c>
      <c r="E623" s="43">
        <f>E633+E636+E626+E631+E628+E638+E624</f>
        <v>11660.000000000002</v>
      </c>
      <c r="F623" s="43">
        <f>F633+F636+F626+F631+F628+F638+F624</f>
        <v>14436</v>
      </c>
      <c r="G623" s="43">
        <f>G633+G636+G626+G631+G628+G638+G624</f>
        <v>10416</v>
      </c>
      <c r="H623" s="61">
        <f t="shared" si="75"/>
        <v>72.15295095594347</v>
      </c>
    </row>
    <row r="624" spans="1:8" ht="54" customHeight="1">
      <c r="A624" s="30"/>
      <c r="B624" s="175" t="s">
        <v>583</v>
      </c>
      <c r="C624" s="176"/>
      <c r="D624" s="254" t="s">
        <v>584</v>
      </c>
      <c r="E624" s="45">
        <f>E625</f>
        <v>0</v>
      </c>
      <c r="F624" s="45">
        <f>F625</f>
        <v>299</v>
      </c>
      <c r="G624" s="45">
        <f>G625</f>
        <v>299</v>
      </c>
      <c r="H624" s="62">
        <f>G624/F624*100</f>
        <v>100</v>
      </c>
    </row>
    <row r="625" spans="1:8" ht="27" customHeight="1">
      <c r="A625" s="30"/>
      <c r="B625" s="175"/>
      <c r="C625" s="151" t="s">
        <v>6</v>
      </c>
      <c r="D625" s="238" t="s">
        <v>7</v>
      </c>
      <c r="E625" s="13">
        <v>0</v>
      </c>
      <c r="F625" s="46">
        <v>299</v>
      </c>
      <c r="G625" s="46">
        <v>299</v>
      </c>
      <c r="H625" s="62">
        <f>G625/F625*100</f>
        <v>100</v>
      </c>
    </row>
    <row r="626" spans="1:8" ht="40.5" customHeight="1">
      <c r="A626" s="30"/>
      <c r="B626" s="175" t="s">
        <v>447</v>
      </c>
      <c r="C626" s="176"/>
      <c r="D626" s="254" t="s">
        <v>448</v>
      </c>
      <c r="E626" s="45">
        <f>E627</f>
        <v>2204.7</v>
      </c>
      <c r="F626" s="45">
        <f>F627</f>
        <v>2204.7</v>
      </c>
      <c r="G626" s="45">
        <f>G627</f>
        <v>1635.7</v>
      </c>
      <c r="H626" s="62">
        <f t="shared" si="75"/>
        <v>74.19149997732119</v>
      </c>
    </row>
    <row r="627" spans="1:8" ht="27" customHeight="1">
      <c r="A627" s="30"/>
      <c r="B627" s="175"/>
      <c r="C627" s="151" t="s">
        <v>6</v>
      </c>
      <c r="D627" s="238" t="s">
        <v>7</v>
      </c>
      <c r="E627" s="13">
        <v>2204.7</v>
      </c>
      <c r="F627" s="46">
        <v>2204.7</v>
      </c>
      <c r="G627" s="46">
        <v>1635.7</v>
      </c>
      <c r="H627" s="62">
        <f t="shared" si="75"/>
        <v>74.19149997732119</v>
      </c>
    </row>
    <row r="628" spans="1:8" ht="54" customHeight="1">
      <c r="A628" s="30"/>
      <c r="B628" s="151" t="s">
        <v>318</v>
      </c>
      <c r="C628" s="151"/>
      <c r="D628" s="154" t="s">
        <v>301</v>
      </c>
      <c r="E628" s="13">
        <f>E630+E629</f>
        <v>424</v>
      </c>
      <c r="F628" s="13">
        <f>F630+F629</f>
        <v>430.3</v>
      </c>
      <c r="G628" s="13">
        <f>G630+G629</f>
        <v>18.4</v>
      </c>
      <c r="H628" s="62">
        <f t="shared" si="75"/>
        <v>4.276086451313037</v>
      </c>
    </row>
    <row r="629" spans="1:8" ht="27" customHeight="1">
      <c r="A629" s="30"/>
      <c r="B629" s="151"/>
      <c r="C629" s="151" t="s">
        <v>3</v>
      </c>
      <c r="D629" s="143" t="s">
        <v>152</v>
      </c>
      <c r="E629" s="13">
        <v>0</v>
      </c>
      <c r="F629" s="13">
        <v>6.3</v>
      </c>
      <c r="G629" s="13">
        <v>0</v>
      </c>
      <c r="H629" s="62">
        <f t="shared" si="75"/>
        <v>0</v>
      </c>
    </row>
    <row r="630" spans="1:8" ht="27" customHeight="1">
      <c r="A630" s="30"/>
      <c r="B630" s="139"/>
      <c r="C630" s="151" t="s">
        <v>6</v>
      </c>
      <c r="D630" s="238" t="s">
        <v>7</v>
      </c>
      <c r="E630" s="45">
        <v>424</v>
      </c>
      <c r="F630" s="16">
        <v>424</v>
      </c>
      <c r="G630" s="16">
        <v>18.4</v>
      </c>
      <c r="H630" s="62">
        <f t="shared" si="75"/>
        <v>4.339622641509433</v>
      </c>
    </row>
    <row r="631" spans="1:8" ht="67.5" customHeight="1">
      <c r="A631" s="30"/>
      <c r="B631" s="151" t="s">
        <v>449</v>
      </c>
      <c r="C631" s="151"/>
      <c r="D631" s="255" t="s">
        <v>450</v>
      </c>
      <c r="E631" s="13">
        <f>E632</f>
        <v>152.1</v>
      </c>
      <c r="F631" s="13">
        <f>F632</f>
        <v>182.1</v>
      </c>
      <c r="G631" s="13">
        <f>G632</f>
        <v>165</v>
      </c>
      <c r="H631" s="62">
        <f t="shared" si="75"/>
        <v>90.60955518945634</v>
      </c>
    </row>
    <row r="632" spans="1:8" ht="27" customHeight="1">
      <c r="A632" s="30"/>
      <c r="B632" s="151"/>
      <c r="C632" s="151" t="s">
        <v>6</v>
      </c>
      <c r="D632" s="238" t="s">
        <v>7</v>
      </c>
      <c r="E632" s="13">
        <v>152.1</v>
      </c>
      <c r="F632" s="46">
        <v>182.1</v>
      </c>
      <c r="G632" s="46">
        <v>165</v>
      </c>
      <c r="H632" s="62">
        <f aca="true" t="shared" si="76" ref="H632:H641">G632/F632*100</f>
        <v>90.60955518945634</v>
      </c>
    </row>
    <row r="633" spans="1:8" ht="40.5" customHeight="1">
      <c r="A633" s="30"/>
      <c r="B633" s="144" t="s">
        <v>451</v>
      </c>
      <c r="C633" s="144"/>
      <c r="D633" s="179" t="s">
        <v>42</v>
      </c>
      <c r="E633" s="45">
        <f>E634+E635</f>
        <v>4347.8</v>
      </c>
      <c r="F633" s="45">
        <f>F634+F635</f>
        <v>4347.8</v>
      </c>
      <c r="G633" s="45">
        <f>G634+G635</f>
        <v>3140.4</v>
      </c>
      <c r="H633" s="62">
        <f t="shared" si="76"/>
        <v>72.22963337780027</v>
      </c>
    </row>
    <row r="634" spans="1:8" ht="27" customHeight="1">
      <c r="A634" s="30"/>
      <c r="B634" s="139"/>
      <c r="C634" s="151" t="s">
        <v>6</v>
      </c>
      <c r="D634" s="238" t="s">
        <v>7</v>
      </c>
      <c r="E634" s="45">
        <v>791.8</v>
      </c>
      <c r="F634" s="16">
        <v>942</v>
      </c>
      <c r="G634" s="16">
        <v>613</v>
      </c>
      <c r="H634" s="62">
        <f t="shared" si="76"/>
        <v>65.07430997876857</v>
      </c>
    </row>
    <row r="635" spans="1:8" ht="40.5" customHeight="1">
      <c r="A635" s="30"/>
      <c r="B635" s="139"/>
      <c r="C635" s="151" t="s">
        <v>8</v>
      </c>
      <c r="D635" s="154" t="s">
        <v>9</v>
      </c>
      <c r="E635" s="45">
        <v>3556</v>
      </c>
      <c r="F635" s="16">
        <v>3405.8</v>
      </c>
      <c r="G635" s="62">
        <v>2527.4</v>
      </c>
      <c r="H635" s="62">
        <f t="shared" si="76"/>
        <v>74.208702801104</v>
      </c>
    </row>
    <row r="636" spans="1:8" ht="40.5" customHeight="1">
      <c r="A636" s="30"/>
      <c r="B636" s="175" t="s">
        <v>452</v>
      </c>
      <c r="C636" s="176"/>
      <c r="D636" s="256" t="s">
        <v>43</v>
      </c>
      <c r="E636" s="45">
        <f>E637</f>
        <v>4531.4</v>
      </c>
      <c r="F636" s="45">
        <f>F637</f>
        <v>4531.4</v>
      </c>
      <c r="G636" s="45">
        <f>G637</f>
        <v>3421.4</v>
      </c>
      <c r="H636" s="62">
        <f t="shared" si="76"/>
        <v>75.50425916935164</v>
      </c>
    </row>
    <row r="637" spans="1:8" ht="40.5" customHeight="1">
      <c r="A637" s="30"/>
      <c r="B637" s="175"/>
      <c r="C637" s="151" t="s">
        <v>8</v>
      </c>
      <c r="D637" s="154" t="s">
        <v>9</v>
      </c>
      <c r="E637" s="13">
        <v>4531.4</v>
      </c>
      <c r="F637" s="46">
        <v>4531.4</v>
      </c>
      <c r="G637" s="46">
        <v>3421.4</v>
      </c>
      <c r="H637" s="62">
        <f t="shared" si="76"/>
        <v>75.50425916935164</v>
      </c>
    </row>
    <row r="638" spans="1:8" ht="67.5" customHeight="1">
      <c r="A638" s="30"/>
      <c r="B638" s="175" t="s">
        <v>552</v>
      </c>
      <c r="C638" s="176"/>
      <c r="D638" s="256" t="s">
        <v>553</v>
      </c>
      <c r="E638" s="45">
        <f>E639</f>
        <v>0</v>
      </c>
      <c r="F638" s="45">
        <f>F639</f>
        <v>2440.7</v>
      </c>
      <c r="G638" s="45">
        <f>G639</f>
        <v>1736.1</v>
      </c>
      <c r="H638" s="62">
        <f>G638/F638*100</f>
        <v>71.13123284303684</v>
      </c>
    </row>
    <row r="639" spans="1:8" ht="27" customHeight="1">
      <c r="A639" s="30"/>
      <c r="B639" s="175"/>
      <c r="C639" s="151" t="s">
        <v>6</v>
      </c>
      <c r="D639" s="238" t="s">
        <v>7</v>
      </c>
      <c r="E639" s="13">
        <v>0</v>
      </c>
      <c r="F639" s="46">
        <v>2440.7</v>
      </c>
      <c r="G639" s="46">
        <v>1736.1</v>
      </c>
      <c r="H639" s="62">
        <f>G639/F639*100</f>
        <v>71.13123284303684</v>
      </c>
    </row>
    <row r="640" spans="1:8" ht="27">
      <c r="A640" s="30"/>
      <c r="B640" s="139" t="s">
        <v>319</v>
      </c>
      <c r="C640" s="137"/>
      <c r="D640" s="138" t="s">
        <v>320</v>
      </c>
      <c r="E640" s="43">
        <f aca="true" t="shared" si="77" ref="E640:G641">E641</f>
        <v>105.3</v>
      </c>
      <c r="F640" s="43">
        <f t="shared" si="77"/>
        <v>105.3</v>
      </c>
      <c r="G640" s="43">
        <f t="shared" si="77"/>
        <v>0</v>
      </c>
      <c r="H640" s="61">
        <f t="shared" si="76"/>
        <v>0</v>
      </c>
    </row>
    <row r="641" spans="1:8" ht="27" customHeight="1">
      <c r="A641" s="30"/>
      <c r="B641" s="151" t="s">
        <v>453</v>
      </c>
      <c r="C641" s="151"/>
      <c r="D641" s="149" t="s">
        <v>454</v>
      </c>
      <c r="E641" s="45">
        <f t="shared" si="77"/>
        <v>105.3</v>
      </c>
      <c r="F641" s="45">
        <f t="shared" si="77"/>
        <v>105.3</v>
      </c>
      <c r="G641" s="45">
        <f t="shared" si="77"/>
        <v>0</v>
      </c>
      <c r="H641" s="62">
        <f t="shared" si="76"/>
        <v>0</v>
      </c>
    </row>
    <row r="642" spans="1:8" ht="27" customHeight="1">
      <c r="A642" s="30"/>
      <c r="B642" s="151"/>
      <c r="C642" s="151" t="s">
        <v>6</v>
      </c>
      <c r="D642" s="238" t="s">
        <v>7</v>
      </c>
      <c r="E642" s="45">
        <v>105.3</v>
      </c>
      <c r="F642" s="16">
        <v>105.3</v>
      </c>
      <c r="G642" s="16">
        <v>0</v>
      </c>
      <c r="H642" s="62">
        <f t="shared" si="75"/>
        <v>0</v>
      </c>
    </row>
    <row r="643" spans="1:8" s="75" customFormat="1" ht="27">
      <c r="A643" s="23"/>
      <c r="B643" s="157" t="s">
        <v>404</v>
      </c>
      <c r="C643" s="257"/>
      <c r="D643" s="258" t="s">
        <v>405</v>
      </c>
      <c r="E643" s="86">
        <f>E644+E646+E648</f>
        <v>1194.4</v>
      </c>
      <c r="F643" s="86">
        <f>F644+F646+F648</f>
        <v>1284.4</v>
      </c>
      <c r="G643" s="86">
        <f>G644+G646+G648</f>
        <v>244.5</v>
      </c>
      <c r="H643" s="61">
        <f t="shared" si="75"/>
        <v>19.036125817502334</v>
      </c>
    </row>
    <row r="644" spans="1:8" ht="39">
      <c r="A644" s="30"/>
      <c r="B644" s="151" t="s">
        <v>455</v>
      </c>
      <c r="C644" s="151"/>
      <c r="D644" s="154" t="s">
        <v>357</v>
      </c>
      <c r="E644" s="45">
        <f>E645</f>
        <v>10</v>
      </c>
      <c r="F644" s="45">
        <f>F645</f>
        <v>10</v>
      </c>
      <c r="G644" s="45">
        <f>G645</f>
        <v>0</v>
      </c>
      <c r="H644" s="62">
        <f t="shared" si="75"/>
        <v>0</v>
      </c>
    </row>
    <row r="645" spans="1:8" ht="25.5" customHeight="1">
      <c r="A645" s="30"/>
      <c r="B645" s="151"/>
      <c r="C645" s="151" t="s">
        <v>6</v>
      </c>
      <c r="D645" s="238" t="s">
        <v>7</v>
      </c>
      <c r="E645" s="13">
        <v>10</v>
      </c>
      <c r="F645" s="16">
        <v>10</v>
      </c>
      <c r="G645" s="16">
        <v>0</v>
      </c>
      <c r="H645" s="62">
        <f t="shared" si="75"/>
        <v>0</v>
      </c>
    </row>
    <row r="646" spans="1:8" ht="54" customHeight="1">
      <c r="A646" s="30"/>
      <c r="B646" s="151" t="s">
        <v>456</v>
      </c>
      <c r="C646" s="151"/>
      <c r="D646" s="238" t="s">
        <v>457</v>
      </c>
      <c r="E646" s="13">
        <f>E647</f>
        <v>394.8</v>
      </c>
      <c r="F646" s="13">
        <f>F647</f>
        <v>424.8</v>
      </c>
      <c r="G646" s="13">
        <f>G647</f>
        <v>81.5</v>
      </c>
      <c r="H646" s="62">
        <f t="shared" si="75"/>
        <v>19.185499058380415</v>
      </c>
    </row>
    <row r="647" spans="1:8" ht="27" customHeight="1">
      <c r="A647" s="30"/>
      <c r="B647" s="151"/>
      <c r="C647" s="151" t="s">
        <v>6</v>
      </c>
      <c r="D647" s="238" t="s">
        <v>7</v>
      </c>
      <c r="E647" s="13">
        <v>394.8</v>
      </c>
      <c r="F647" s="16">
        <v>424.8</v>
      </c>
      <c r="G647" s="16">
        <v>81.5</v>
      </c>
      <c r="H647" s="62">
        <f t="shared" si="75"/>
        <v>19.185499058380415</v>
      </c>
    </row>
    <row r="648" spans="1:8" ht="54" customHeight="1">
      <c r="A648" s="30"/>
      <c r="B648" s="151" t="s">
        <v>458</v>
      </c>
      <c r="C648" s="151"/>
      <c r="D648" s="238" t="s">
        <v>459</v>
      </c>
      <c r="E648" s="13">
        <f>E649</f>
        <v>789.6</v>
      </c>
      <c r="F648" s="13">
        <f>F649</f>
        <v>849.6</v>
      </c>
      <c r="G648" s="13">
        <f>G649</f>
        <v>163</v>
      </c>
      <c r="H648" s="62">
        <f t="shared" si="75"/>
        <v>19.185499058380415</v>
      </c>
    </row>
    <row r="649" spans="1:8" ht="27" customHeight="1">
      <c r="A649" s="30"/>
      <c r="B649" s="151"/>
      <c r="C649" s="151" t="s">
        <v>6</v>
      </c>
      <c r="D649" s="238" t="s">
        <v>7</v>
      </c>
      <c r="E649" s="13">
        <v>789.6</v>
      </c>
      <c r="F649" s="62">
        <v>849.6</v>
      </c>
      <c r="G649" s="62">
        <v>163</v>
      </c>
      <c r="H649" s="62">
        <f t="shared" si="75"/>
        <v>19.185499058380415</v>
      </c>
    </row>
    <row r="650" spans="1:8" ht="27" customHeight="1">
      <c r="A650" s="30"/>
      <c r="B650" s="136" t="s">
        <v>434</v>
      </c>
      <c r="C650" s="139"/>
      <c r="D650" s="216" t="s">
        <v>435</v>
      </c>
      <c r="E650" s="99">
        <f>E651</f>
        <v>1085.7</v>
      </c>
      <c r="F650" s="99">
        <f>F651</f>
        <v>1085.7</v>
      </c>
      <c r="G650" s="99">
        <f>G651</f>
        <v>0</v>
      </c>
      <c r="H650" s="60">
        <f t="shared" si="75"/>
        <v>0</v>
      </c>
    </row>
    <row r="651" spans="1:8" ht="82.5">
      <c r="A651" s="30"/>
      <c r="B651" s="139" t="s">
        <v>440</v>
      </c>
      <c r="C651" s="160"/>
      <c r="D651" s="177" t="s">
        <v>441</v>
      </c>
      <c r="E651" s="43">
        <f>E654+E656+E652</f>
        <v>1085.7</v>
      </c>
      <c r="F651" s="43">
        <f>F654+F656+F652</f>
        <v>1085.7</v>
      </c>
      <c r="G651" s="43">
        <f>G654+G656+G652</f>
        <v>0</v>
      </c>
      <c r="H651" s="61">
        <f t="shared" si="75"/>
        <v>0</v>
      </c>
    </row>
    <row r="652" spans="1:8" ht="67.5" customHeight="1">
      <c r="A652" s="30"/>
      <c r="B652" s="144" t="s">
        <v>460</v>
      </c>
      <c r="C652" s="145"/>
      <c r="D652" s="259" t="s">
        <v>461</v>
      </c>
      <c r="E652" s="45">
        <f>E653</f>
        <v>200.4</v>
      </c>
      <c r="F652" s="45">
        <f>F653</f>
        <v>200.4</v>
      </c>
      <c r="G652" s="45">
        <f>G653</f>
        <v>0</v>
      </c>
      <c r="H652" s="62">
        <f t="shared" si="75"/>
        <v>0</v>
      </c>
    </row>
    <row r="653" spans="1:8" ht="27" customHeight="1">
      <c r="A653" s="30"/>
      <c r="B653" s="144"/>
      <c r="C653" s="144" t="s">
        <v>6</v>
      </c>
      <c r="D653" s="179" t="s">
        <v>7</v>
      </c>
      <c r="E653" s="46">
        <v>200.4</v>
      </c>
      <c r="F653" s="16">
        <v>200.4</v>
      </c>
      <c r="G653" s="16">
        <v>0</v>
      </c>
      <c r="H653" s="62">
        <f t="shared" si="75"/>
        <v>0</v>
      </c>
    </row>
    <row r="654" spans="1:8" ht="54" customHeight="1">
      <c r="A654" s="30"/>
      <c r="B654" s="144" t="s">
        <v>462</v>
      </c>
      <c r="C654" s="145"/>
      <c r="D654" s="238" t="s">
        <v>457</v>
      </c>
      <c r="E654" s="45">
        <f>E655</f>
        <v>295.1</v>
      </c>
      <c r="F654" s="45">
        <f>F655</f>
        <v>295.1</v>
      </c>
      <c r="G654" s="45">
        <f>G655</f>
        <v>0</v>
      </c>
      <c r="H654" s="62">
        <f t="shared" si="75"/>
        <v>0</v>
      </c>
    </row>
    <row r="655" spans="1:8" ht="26.25" customHeight="1">
      <c r="A655" s="30"/>
      <c r="B655" s="144"/>
      <c r="C655" s="144" t="s">
        <v>6</v>
      </c>
      <c r="D655" s="179" t="s">
        <v>7</v>
      </c>
      <c r="E655" s="45">
        <v>295.1</v>
      </c>
      <c r="F655" s="62">
        <v>295.1</v>
      </c>
      <c r="G655" s="62">
        <v>0</v>
      </c>
      <c r="H655" s="62">
        <f t="shared" si="75"/>
        <v>0</v>
      </c>
    </row>
    <row r="656" spans="1:8" ht="54" customHeight="1">
      <c r="A656" s="30"/>
      <c r="B656" s="144" t="s">
        <v>463</v>
      </c>
      <c r="C656" s="144"/>
      <c r="D656" s="238" t="s">
        <v>459</v>
      </c>
      <c r="E656" s="13">
        <f>E657</f>
        <v>590.2</v>
      </c>
      <c r="F656" s="13">
        <f>F657</f>
        <v>590.2</v>
      </c>
      <c r="G656" s="13">
        <f>G657</f>
        <v>0</v>
      </c>
      <c r="H656" s="63">
        <f t="shared" si="75"/>
        <v>0</v>
      </c>
    </row>
    <row r="657" spans="1:8" ht="27" customHeight="1">
      <c r="A657" s="30"/>
      <c r="B657" s="144"/>
      <c r="C657" s="144" t="s">
        <v>6</v>
      </c>
      <c r="D657" s="179" t="s">
        <v>7</v>
      </c>
      <c r="E657" s="13">
        <v>590.2</v>
      </c>
      <c r="F657" s="16">
        <v>590.2</v>
      </c>
      <c r="G657" s="16">
        <v>0</v>
      </c>
      <c r="H657" s="62">
        <f t="shared" si="75"/>
        <v>0</v>
      </c>
    </row>
    <row r="658" spans="1:8" ht="27" customHeight="1">
      <c r="A658" s="30"/>
      <c r="B658" s="136" t="s">
        <v>326</v>
      </c>
      <c r="C658" s="136"/>
      <c r="D658" s="228" t="s">
        <v>327</v>
      </c>
      <c r="E658" s="44">
        <f>E659+E664</f>
        <v>102.89999999999999</v>
      </c>
      <c r="F658" s="44">
        <f>F659+F664</f>
        <v>102.89999999999999</v>
      </c>
      <c r="G658" s="44">
        <f>G659+G664</f>
        <v>98.8</v>
      </c>
      <c r="H658" s="60">
        <f t="shared" si="75"/>
        <v>96.01554907677358</v>
      </c>
    </row>
    <row r="659" spans="1:8" ht="41.25">
      <c r="A659" s="20"/>
      <c r="B659" s="139" t="s">
        <v>412</v>
      </c>
      <c r="C659" s="139"/>
      <c r="D659" s="138" t="s">
        <v>413</v>
      </c>
      <c r="E659" s="111">
        <f>E660+E662</f>
        <v>68.69999999999999</v>
      </c>
      <c r="F659" s="111">
        <f>F660+F662</f>
        <v>68.69999999999999</v>
      </c>
      <c r="G659" s="111">
        <f>G660+G662</f>
        <v>65.5</v>
      </c>
      <c r="H659" s="61">
        <f t="shared" si="75"/>
        <v>95.3420669577875</v>
      </c>
    </row>
    <row r="660" spans="1:8" ht="54" customHeight="1">
      <c r="A660" s="30"/>
      <c r="B660" s="151" t="s">
        <v>464</v>
      </c>
      <c r="C660" s="147"/>
      <c r="D660" s="238" t="s">
        <v>457</v>
      </c>
      <c r="E660" s="16">
        <f>E661</f>
        <v>22.9</v>
      </c>
      <c r="F660" s="16">
        <f>F661</f>
        <v>22.9</v>
      </c>
      <c r="G660" s="16">
        <f>G661</f>
        <v>21.8</v>
      </c>
      <c r="H660" s="62">
        <f t="shared" si="75"/>
        <v>95.19650655021834</v>
      </c>
    </row>
    <row r="661" spans="1:8" ht="27" customHeight="1">
      <c r="A661" s="30"/>
      <c r="B661" s="136"/>
      <c r="C661" s="144" t="s">
        <v>6</v>
      </c>
      <c r="D661" s="153" t="s">
        <v>358</v>
      </c>
      <c r="E661" s="16">
        <v>22.9</v>
      </c>
      <c r="F661" s="62">
        <v>22.9</v>
      </c>
      <c r="G661" s="62">
        <v>21.8</v>
      </c>
      <c r="H661" s="62">
        <f t="shared" si="75"/>
        <v>95.19650655021834</v>
      </c>
    </row>
    <row r="662" spans="1:8" ht="54" customHeight="1">
      <c r="A662" s="30"/>
      <c r="B662" s="144" t="s">
        <v>465</v>
      </c>
      <c r="C662" s="144"/>
      <c r="D662" s="238" t="s">
        <v>459</v>
      </c>
      <c r="E662" s="46">
        <f>E663</f>
        <v>45.8</v>
      </c>
      <c r="F662" s="46">
        <f>F663</f>
        <v>45.8</v>
      </c>
      <c r="G662" s="46">
        <f>G663</f>
        <v>43.7</v>
      </c>
      <c r="H662" s="62">
        <f t="shared" si="75"/>
        <v>95.41484716157207</v>
      </c>
    </row>
    <row r="663" spans="1:8" ht="27" customHeight="1">
      <c r="A663" s="30"/>
      <c r="B663" s="144"/>
      <c r="C663" s="144" t="s">
        <v>6</v>
      </c>
      <c r="D663" s="153" t="s">
        <v>358</v>
      </c>
      <c r="E663" s="16">
        <v>45.8</v>
      </c>
      <c r="F663" s="62">
        <v>45.8</v>
      </c>
      <c r="G663" s="62">
        <v>43.7</v>
      </c>
      <c r="H663" s="62">
        <f t="shared" si="75"/>
        <v>95.41484716157207</v>
      </c>
    </row>
    <row r="664" spans="1:8" ht="54.75">
      <c r="A664" s="30"/>
      <c r="B664" s="139" t="s">
        <v>328</v>
      </c>
      <c r="C664" s="139"/>
      <c r="D664" s="138" t="s">
        <v>329</v>
      </c>
      <c r="E664" s="15">
        <f>E665+E667</f>
        <v>34.2</v>
      </c>
      <c r="F664" s="15">
        <f>F665+F667</f>
        <v>34.2</v>
      </c>
      <c r="G664" s="15">
        <f>G665+G667</f>
        <v>33.3</v>
      </c>
      <c r="H664" s="61">
        <f t="shared" si="75"/>
        <v>97.36842105263156</v>
      </c>
    </row>
    <row r="665" spans="1:8" ht="54" customHeight="1">
      <c r="A665" s="30"/>
      <c r="B665" s="151" t="s">
        <v>466</v>
      </c>
      <c r="C665" s="147"/>
      <c r="D665" s="238" t="s">
        <v>457</v>
      </c>
      <c r="E665" s="16">
        <f>E666</f>
        <v>11.4</v>
      </c>
      <c r="F665" s="16">
        <f>F666</f>
        <v>11.4</v>
      </c>
      <c r="G665" s="16">
        <f>G666</f>
        <v>11.1</v>
      </c>
      <c r="H665" s="62">
        <f t="shared" si="75"/>
        <v>97.36842105263158</v>
      </c>
    </row>
    <row r="666" spans="1:8" ht="27" customHeight="1">
      <c r="A666" s="30"/>
      <c r="B666" s="136"/>
      <c r="C666" s="144" t="s">
        <v>6</v>
      </c>
      <c r="D666" s="153" t="s">
        <v>358</v>
      </c>
      <c r="E666" s="46">
        <v>11.4</v>
      </c>
      <c r="F666" s="16">
        <v>11.4</v>
      </c>
      <c r="G666" s="16">
        <v>11.1</v>
      </c>
      <c r="H666" s="62">
        <f t="shared" si="75"/>
        <v>97.36842105263158</v>
      </c>
    </row>
    <row r="667" spans="1:8" ht="54" customHeight="1">
      <c r="A667" s="30"/>
      <c r="B667" s="144" t="s">
        <v>467</v>
      </c>
      <c r="C667" s="144"/>
      <c r="D667" s="238" t="s">
        <v>459</v>
      </c>
      <c r="E667" s="16">
        <f>E668</f>
        <v>22.8</v>
      </c>
      <c r="F667" s="16">
        <f>F668</f>
        <v>22.8</v>
      </c>
      <c r="G667" s="16">
        <f>G668</f>
        <v>22.2</v>
      </c>
      <c r="H667" s="62">
        <f t="shared" si="75"/>
        <v>97.36842105263158</v>
      </c>
    </row>
    <row r="668" spans="1:8" ht="27" customHeight="1">
      <c r="A668" s="30"/>
      <c r="B668" s="144"/>
      <c r="C668" s="144" t="s">
        <v>6</v>
      </c>
      <c r="D668" s="153" t="s">
        <v>358</v>
      </c>
      <c r="E668" s="16">
        <v>22.8</v>
      </c>
      <c r="F668" s="62">
        <v>22.8</v>
      </c>
      <c r="G668" s="62">
        <v>22.2</v>
      </c>
      <c r="H668" s="62">
        <f t="shared" si="75"/>
        <v>97.36842105263158</v>
      </c>
    </row>
    <row r="669" spans="1:8" s="68" customFormat="1" ht="40.5" customHeight="1">
      <c r="A669" s="76"/>
      <c r="B669" s="162" t="s">
        <v>342</v>
      </c>
      <c r="C669" s="144"/>
      <c r="D669" s="216" t="s">
        <v>343</v>
      </c>
      <c r="E669" s="44">
        <f>E670</f>
        <v>108.89999999999999</v>
      </c>
      <c r="F669" s="44">
        <f>F670</f>
        <v>108.89999999999999</v>
      </c>
      <c r="G669" s="44">
        <f>G670</f>
        <v>0</v>
      </c>
      <c r="H669" s="73">
        <f>G669/F669*100</f>
        <v>0</v>
      </c>
    </row>
    <row r="670" spans="1:8" ht="41.25">
      <c r="A670" s="30"/>
      <c r="B670" s="139" t="s">
        <v>344</v>
      </c>
      <c r="C670" s="139"/>
      <c r="D670" s="138" t="s">
        <v>468</v>
      </c>
      <c r="E670" s="111">
        <f>E671+E673</f>
        <v>108.89999999999999</v>
      </c>
      <c r="F670" s="111">
        <f>F671+F673</f>
        <v>108.89999999999999</v>
      </c>
      <c r="G670" s="111">
        <f>G671+G673</f>
        <v>0</v>
      </c>
      <c r="H670" s="61">
        <f>G670/F670*100</f>
        <v>0</v>
      </c>
    </row>
    <row r="671" spans="1:8" ht="52.5" customHeight="1">
      <c r="A671" s="30"/>
      <c r="B671" s="144" t="s">
        <v>469</v>
      </c>
      <c r="C671" s="147"/>
      <c r="D671" s="238" t="s">
        <v>457</v>
      </c>
      <c r="E671" s="16">
        <f>E672</f>
        <v>36.3</v>
      </c>
      <c r="F671" s="16">
        <f>F672</f>
        <v>36.3</v>
      </c>
      <c r="G671" s="16">
        <f>G672</f>
        <v>0</v>
      </c>
      <c r="H671" s="62">
        <f>G671/F671*100</f>
        <v>0</v>
      </c>
    </row>
    <row r="672" spans="1:8" s="68" customFormat="1" ht="27" customHeight="1">
      <c r="A672" s="76"/>
      <c r="B672" s="209"/>
      <c r="C672" s="144" t="s">
        <v>6</v>
      </c>
      <c r="D672" s="153" t="s">
        <v>358</v>
      </c>
      <c r="E672" s="16">
        <v>36.3</v>
      </c>
      <c r="F672" s="67">
        <v>36.3</v>
      </c>
      <c r="G672" s="67">
        <v>0</v>
      </c>
      <c r="H672" s="69">
        <f t="shared" si="75"/>
        <v>0</v>
      </c>
    </row>
    <row r="673" spans="1:8" ht="54" customHeight="1">
      <c r="A673" s="30"/>
      <c r="B673" s="144" t="s">
        <v>470</v>
      </c>
      <c r="C673" s="144"/>
      <c r="D673" s="238" t="s">
        <v>459</v>
      </c>
      <c r="E673" s="46">
        <f>E674</f>
        <v>72.6</v>
      </c>
      <c r="F673" s="46">
        <f>F674</f>
        <v>72.6</v>
      </c>
      <c r="G673" s="46">
        <f>G674</f>
        <v>0</v>
      </c>
      <c r="H673" s="62">
        <f t="shared" si="75"/>
        <v>0</v>
      </c>
    </row>
    <row r="674" spans="1:8" ht="27" customHeight="1">
      <c r="A674" s="30"/>
      <c r="B674" s="144"/>
      <c r="C674" s="144" t="s">
        <v>6</v>
      </c>
      <c r="D674" s="153" t="s">
        <v>358</v>
      </c>
      <c r="E674" s="16">
        <v>72.6</v>
      </c>
      <c r="F674" s="62">
        <v>72.6</v>
      </c>
      <c r="G674" s="62">
        <v>0</v>
      </c>
      <c r="H674" s="62">
        <f t="shared" si="75"/>
        <v>0</v>
      </c>
    </row>
    <row r="675" spans="1:8" ht="40.5" customHeight="1">
      <c r="A675" s="30"/>
      <c r="B675" s="136" t="s">
        <v>374</v>
      </c>
      <c r="C675" s="144"/>
      <c r="D675" s="219" t="s">
        <v>375</v>
      </c>
      <c r="E675" s="44">
        <f>E676</f>
        <v>8520</v>
      </c>
      <c r="F675" s="44">
        <f aca="true" t="shared" si="78" ref="F675:G681">F676</f>
        <v>48209.1</v>
      </c>
      <c r="G675" s="44">
        <f t="shared" si="78"/>
        <v>32194.300000000003</v>
      </c>
      <c r="H675" s="60">
        <f t="shared" si="75"/>
        <v>66.78054558164331</v>
      </c>
    </row>
    <row r="676" spans="1:8" ht="41.25">
      <c r="A676" s="30"/>
      <c r="B676" s="139" t="s">
        <v>471</v>
      </c>
      <c r="C676" s="139"/>
      <c r="D676" s="221" t="s">
        <v>472</v>
      </c>
      <c r="E676" s="43">
        <f>E677+E679+E681</f>
        <v>8520</v>
      </c>
      <c r="F676" s="43">
        <f>F677+F679+F681</f>
        <v>48209.1</v>
      </c>
      <c r="G676" s="43">
        <f>G677+G679+G681</f>
        <v>32194.300000000003</v>
      </c>
      <c r="H676" s="61">
        <f t="shared" si="75"/>
        <v>66.78054558164331</v>
      </c>
    </row>
    <row r="677" spans="1:8" ht="27" customHeight="1">
      <c r="A677" s="30"/>
      <c r="B677" s="144" t="s">
        <v>473</v>
      </c>
      <c r="C677" s="144"/>
      <c r="D677" s="217" t="s">
        <v>474</v>
      </c>
      <c r="E677" s="45">
        <f>E678</f>
        <v>8520</v>
      </c>
      <c r="F677" s="45">
        <f t="shared" si="78"/>
        <v>20810.8</v>
      </c>
      <c r="G677" s="45">
        <f t="shared" si="78"/>
        <v>7041.3</v>
      </c>
      <c r="H677" s="62">
        <f t="shared" si="75"/>
        <v>33.83483575835624</v>
      </c>
    </row>
    <row r="678" spans="1:8" ht="27" customHeight="1">
      <c r="A678" s="30"/>
      <c r="B678" s="136"/>
      <c r="C678" s="144" t="s">
        <v>6</v>
      </c>
      <c r="D678" s="217" t="s">
        <v>358</v>
      </c>
      <c r="E678" s="45">
        <v>8520</v>
      </c>
      <c r="F678" s="62">
        <v>20810.8</v>
      </c>
      <c r="G678" s="62">
        <v>7041.3</v>
      </c>
      <c r="H678" s="62">
        <f t="shared" si="75"/>
        <v>33.83483575835624</v>
      </c>
    </row>
    <row r="679" spans="1:8" ht="93" customHeight="1">
      <c r="A679" s="30"/>
      <c r="B679" s="144" t="s">
        <v>544</v>
      </c>
      <c r="C679" s="144"/>
      <c r="D679" s="217" t="s">
        <v>545</v>
      </c>
      <c r="E679" s="45">
        <f>E680</f>
        <v>0</v>
      </c>
      <c r="F679" s="45">
        <f t="shared" si="78"/>
        <v>4808.8</v>
      </c>
      <c r="G679" s="45">
        <f t="shared" si="78"/>
        <v>4366.3</v>
      </c>
      <c r="H679" s="62">
        <f>G679/F679*100</f>
        <v>90.79812011312593</v>
      </c>
    </row>
    <row r="680" spans="1:8" ht="27" customHeight="1">
      <c r="A680" s="30"/>
      <c r="B680" s="136"/>
      <c r="C680" s="144" t="s">
        <v>6</v>
      </c>
      <c r="D680" s="217" t="s">
        <v>358</v>
      </c>
      <c r="E680" s="45">
        <v>0</v>
      </c>
      <c r="F680" s="62">
        <v>4808.8</v>
      </c>
      <c r="G680" s="62">
        <v>4366.3</v>
      </c>
      <c r="H680" s="62">
        <f>G680/F680*100</f>
        <v>90.79812011312593</v>
      </c>
    </row>
    <row r="681" spans="1:8" ht="108" customHeight="1">
      <c r="A681" s="30"/>
      <c r="B681" s="144" t="s">
        <v>546</v>
      </c>
      <c r="C681" s="144"/>
      <c r="D681" s="217" t="s">
        <v>547</v>
      </c>
      <c r="E681" s="45">
        <f>E682</f>
        <v>0</v>
      </c>
      <c r="F681" s="45">
        <f t="shared" si="78"/>
        <v>22589.5</v>
      </c>
      <c r="G681" s="45">
        <f t="shared" si="78"/>
        <v>20786.7</v>
      </c>
      <c r="H681" s="62">
        <f>G681/F681*100</f>
        <v>92.01930100267823</v>
      </c>
    </row>
    <row r="682" spans="1:8" ht="27" customHeight="1">
      <c r="A682" s="30"/>
      <c r="B682" s="136"/>
      <c r="C682" s="144" t="s">
        <v>6</v>
      </c>
      <c r="D682" s="217" t="s">
        <v>358</v>
      </c>
      <c r="E682" s="45">
        <v>0</v>
      </c>
      <c r="F682" s="62">
        <v>22589.5</v>
      </c>
      <c r="G682" s="62">
        <v>20786.7</v>
      </c>
      <c r="H682" s="62">
        <f>G682/F682*100</f>
        <v>92.01930100267823</v>
      </c>
    </row>
    <row r="683" spans="1:8" ht="13.5">
      <c r="A683" s="30"/>
      <c r="B683" s="135" t="s">
        <v>145</v>
      </c>
      <c r="C683" s="168"/>
      <c r="D683" s="169" t="s">
        <v>146</v>
      </c>
      <c r="E683" s="44">
        <f>E684</f>
        <v>4533.9</v>
      </c>
      <c r="F683" s="44">
        <f>F684</f>
        <v>298185.9</v>
      </c>
      <c r="G683" s="44">
        <f>G684</f>
        <v>62284.2</v>
      </c>
      <c r="H683" s="60">
        <f t="shared" si="75"/>
        <v>20.887707970095164</v>
      </c>
    </row>
    <row r="684" spans="1:8" s="112" customFormat="1" ht="69">
      <c r="A684" s="30"/>
      <c r="B684" s="157" t="s">
        <v>185</v>
      </c>
      <c r="C684" s="181"/>
      <c r="D684" s="182" t="s">
        <v>158</v>
      </c>
      <c r="E684" s="111">
        <f>E685+E687+E689+E693+E691</f>
        <v>4533.9</v>
      </c>
      <c r="F684" s="111">
        <f>F685+F687+F689+F693+F691</f>
        <v>298185.9</v>
      </c>
      <c r="G684" s="111">
        <f>G685+G687+G689+G693+G691</f>
        <v>62284.2</v>
      </c>
      <c r="H684" s="61">
        <f t="shared" si="75"/>
        <v>20.887707970095164</v>
      </c>
    </row>
    <row r="685" spans="1:8" ht="27" customHeight="1">
      <c r="A685" s="30"/>
      <c r="B685" s="144" t="s">
        <v>475</v>
      </c>
      <c r="C685" s="144"/>
      <c r="D685" s="143" t="s">
        <v>476</v>
      </c>
      <c r="E685" s="45">
        <f>E686</f>
        <v>1155</v>
      </c>
      <c r="F685" s="45">
        <f>F686</f>
        <v>1155</v>
      </c>
      <c r="G685" s="45">
        <f>G686</f>
        <v>970.1</v>
      </c>
      <c r="H685" s="62">
        <f t="shared" si="75"/>
        <v>83.991341991342</v>
      </c>
    </row>
    <row r="686" spans="1:8" ht="27" customHeight="1">
      <c r="A686" s="30"/>
      <c r="B686" s="144"/>
      <c r="C686" s="151" t="s">
        <v>6</v>
      </c>
      <c r="D686" s="238" t="s">
        <v>7</v>
      </c>
      <c r="E686" s="16">
        <v>1155</v>
      </c>
      <c r="F686" s="16">
        <v>1155</v>
      </c>
      <c r="G686" s="16">
        <v>970.1</v>
      </c>
      <c r="H686" s="62">
        <f t="shared" si="75"/>
        <v>83.991341991342</v>
      </c>
    </row>
    <row r="687" spans="1:8" ht="54" customHeight="1">
      <c r="A687" s="30"/>
      <c r="B687" s="151" t="s">
        <v>179</v>
      </c>
      <c r="C687" s="155"/>
      <c r="D687" s="156" t="s">
        <v>180</v>
      </c>
      <c r="E687" s="16">
        <f>E688</f>
        <v>900</v>
      </c>
      <c r="F687" s="16">
        <f>F688</f>
        <v>900</v>
      </c>
      <c r="G687" s="16">
        <f>G688</f>
        <v>854.5</v>
      </c>
      <c r="H687" s="62">
        <f t="shared" si="75"/>
        <v>94.94444444444444</v>
      </c>
    </row>
    <row r="688" spans="1:8" ht="27" customHeight="1">
      <c r="A688" s="30"/>
      <c r="B688" s="151"/>
      <c r="C688" s="151" t="s">
        <v>6</v>
      </c>
      <c r="D688" s="238" t="s">
        <v>7</v>
      </c>
      <c r="E688" s="16">
        <v>900</v>
      </c>
      <c r="F688" s="16">
        <v>900</v>
      </c>
      <c r="G688" s="16">
        <v>854.5</v>
      </c>
      <c r="H688" s="62">
        <f t="shared" si="75"/>
        <v>94.94444444444444</v>
      </c>
    </row>
    <row r="689" spans="1:8" ht="27" customHeight="1">
      <c r="A689" s="30"/>
      <c r="B689" s="151" t="s">
        <v>477</v>
      </c>
      <c r="C689" s="155"/>
      <c r="D689" s="156" t="s">
        <v>140</v>
      </c>
      <c r="E689" s="16">
        <f>E690</f>
        <v>121.5</v>
      </c>
      <c r="F689" s="16">
        <f>F690</f>
        <v>193.8</v>
      </c>
      <c r="G689" s="16">
        <f>G690</f>
        <v>170.3</v>
      </c>
      <c r="H689" s="62">
        <f t="shared" si="75"/>
        <v>87.87409700722394</v>
      </c>
    </row>
    <row r="690" spans="1:8" ht="27" customHeight="1">
      <c r="A690" s="30"/>
      <c r="B690" s="151"/>
      <c r="C690" s="151" t="s">
        <v>6</v>
      </c>
      <c r="D690" s="238" t="s">
        <v>7</v>
      </c>
      <c r="E690" s="16">
        <v>121.5</v>
      </c>
      <c r="F690" s="62">
        <v>193.8</v>
      </c>
      <c r="G690" s="62">
        <v>170.3</v>
      </c>
      <c r="H690" s="62">
        <f t="shared" si="75"/>
        <v>87.87409700722394</v>
      </c>
    </row>
    <row r="691" spans="1:8" ht="54" customHeight="1">
      <c r="A691" s="30"/>
      <c r="B691" s="151" t="s">
        <v>532</v>
      </c>
      <c r="C691" s="155"/>
      <c r="D691" s="156" t="s">
        <v>533</v>
      </c>
      <c r="E691" s="16">
        <f>E692</f>
        <v>0</v>
      </c>
      <c r="F691" s="16">
        <f>F692</f>
        <v>293579.7</v>
      </c>
      <c r="G691" s="16">
        <f>G692</f>
        <v>58521.2</v>
      </c>
      <c r="H691" s="62">
        <f>G691/F691*100</f>
        <v>19.933667075754897</v>
      </c>
    </row>
    <row r="692" spans="1:8" ht="27" customHeight="1">
      <c r="A692" s="30"/>
      <c r="B692" s="151"/>
      <c r="C692" s="151" t="s">
        <v>6</v>
      </c>
      <c r="D692" s="238" t="s">
        <v>7</v>
      </c>
      <c r="E692" s="16">
        <v>0</v>
      </c>
      <c r="F692" s="62">
        <v>293579.7</v>
      </c>
      <c r="G692" s="62">
        <v>58521.2</v>
      </c>
      <c r="H692" s="62">
        <f>G692/F692*100</f>
        <v>19.933667075754897</v>
      </c>
    </row>
    <row r="693" spans="1:8" ht="94.5" customHeight="1">
      <c r="A693" s="30"/>
      <c r="B693" s="141" t="s">
        <v>478</v>
      </c>
      <c r="C693" s="132"/>
      <c r="D693" s="133" t="s">
        <v>73</v>
      </c>
      <c r="E693" s="42">
        <f>E694</f>
        <v>2357.4</v>
      </c>
      <c r="F693" s="42">
        <f>F694</f>
        <v>2357.4</v>
      </c>
      <c r="G693" s="42">
        <f>G694</f>
        <v>1768.1</v>
      </c>
      <c r="H693" s="62">
        <f>G693/F693*100</f>
        <v>75.0021209807415</v>
      </c>
    </row>
    <row r="694" spans="1:8" ht="27" customHeight="1">
      <c r="A694" s="30"/>
      <c r="B694" s="260"/>
      <c r="C694" s="151" t="s">
        <v>6</v>
      </c>
      <c r="D694" s="238" t="s">
        <v>7</v>
      </c>
      <c r="E694" s="42">
        <v>2357.4</v>
      </c>
      <c r="F694" s="62">
        <v>2357.4</v>
      </c>
      <c r="G694" s="62">
        <v>1768.1</v>
      </c>
      <c r="H694" s="62">
        <f>G694/F694*100</f>
        <v>75.0021209807415</v>
      </c>
    </row>
    <row r="695" spans="1:8" s="68" customFormat="1" ht="13.5">
      <c r="A695" s="76" t="s">
        <v>127</v>
      </c>
      <c r="B695" s="139"/>
      <c r="C695" s="139"/>
      <c r="D695" s="261" t="s">
        <v>128</v>
      </c>
      <c r="E695" s="15">
        <f>E696+E700</f>
        <v>34411.1</v>
      </c>
      <c r="F695" s="15">
        <f>F696+F700</f>
        <v>35148.7</v>
      </c>
      <c r="G695" s="15">
        <f>G696+G700</f>
        <v>31693.1</v>
      </c>
      <c r="H695" s="80">
        <f aca="true" t="shared" si="79" ref="H695:H755">G695/F695*100</f>
        <v>90.16862643568611</v>
      </c>
    </row>
    <row r="696" spans="1:8" ht="40.5" customHeight="1">
      <c r="A696" s="30"/>
      <c r="B696" s="136" t="s">
        <v>284</v>
      </c>
      <c r="C696" s="136"/>
      <c r="D696" s="228" t="s">
        <v>285</v>
      </c>
      <c r="E696" s="14">
        <f>E697</f>
        <v>34411.1</v>
      </c>
      <c r="F696" s="14">
        <f aca="true" t="shared" si="80" ref="F696:G698">F697</f>
        <v>34411.1</v>
      </c>
      <c r="G696" s="14">
        <f t="shared" si="80"/>
        <v>31693.1</v>
      </c>
      <c r="H696" s="60">
        <f t="shared" si="79"/>
        <v>92.10138589001805</v>
      </c>
    </row>
    <row r="697" spans="1:8" ht="27">
      <c r="A697" s="30"/>
      <c r="B697" s="136" t="s">
        <v>286</v>
      </c>
      <c r="C697" s="137"/>
      <c r="D697" s="138" t="s">
        <v>287</v>
      </c>
      <c r="E697" s="43">
        <f>E698</f>
        <v>34411.1</v>
      </c>
      <c r="F697" s="43">
        <f t="shared" si="80"/>
        <v>34411.1</v>
      </c>
      <c r="G697" s="43">
        <f t="shared" si="80"/>
        <v>31693.1</v>
      </c>
      <c r="H697" s="61">
        <f t="shared" si="79"/>
        <v>92.10138589001805</v>
      </c>
    </row>
    <row r="698" spans="1:8" ht="121.5" customHeight="1">
      <c r="A698" s="30"/>
      <c r="B698" s="144" t="s">
        <v>393</v>
      </c>
      <c r="C698" s="144"/>
      <c r="D698" s="237" t="s">
        <v>394</v>
      </c>
      <c r="E698" s="16">
        <f>E699</f>
        <v>34411.1</v>
      </c>
      <c r="F698" s="16">
        <f t="shared" si="80"/>
        <v>34411.1</v>
      </c>
      <c r="G698" s="16">
        <f t="shared" si="80"/>
        <v>31693.1</v>
      </c>
      <c r="H698" s="62">
        <f t="shared" si="79"/>
        <v>92.10138589001805</v>
      </c>
    </row>
    <row r="699" spans="1:8" ht="27" customHeight="1">
      <c r="A699" s="30"/>
      <c r="B699" s="151"/>
      <c r="C699" s="151" t="s">
        <v>6</v>
      </c>
      <c r="D699" s="238" t="s">
        <v>7</v>
      </c>
      <c r="E699" s="13">
        <v>34411.1</v>
      </c>
      <c r="F699" s="62">
        <v>34411.1</v>
      </c>
      <c r="G699" s="62">
        <v>31693.1</v>
      </c>
      <c r="H699" s="62">
        <f t="shared" si="79"/>
        <v>92.10138589001805</v>
      </c>
    </row>
    <row r="700" spans="1:8" ht="13.5">
      <c r="A700" s="30"/>
      <c r="B700" s="135" t="s">
        <v>145</v>
      </c>
      <c r="C700" s="168"/>
      <c r="D700" s="169" t="s">
        <v>146</v>
      </c>
      <c r="E700" s="44">
        <f aca="true" t="shared" si="81" ref="E700:G702">E701</f>
        <v>0</v>
      </c>
      <c r="F700" s="44">
        <f t="shared" si="81"/>
        <v>737.6</v>
      </c>
      <c r="G700" s="44">
        <f t="shared" si="81"/>
        <v>0</v>
      </c>
      <c r="H700" s="60">
        <f t="shared" si="79"/>
        <v>0</v>
      </c>
    </row>
    <row r="701" spans="1:8" s="112" customFormat="1" ht="69">
      <c r="A701" s="30"/>
      <c r="B701" s="157" t="s">
        <v>185</v>
      </c>
      <c r="C701" s="181"/>
      <c r="D701" s="182" t="s">
        <v>158</v>
      </c>
      <c r="E701" s="111">
        <f t="shared" si="81"/>
        <v>0</v>
      </c>
      <c r="F701" s="111">
        <f t="shared" si="81"/>
        <v>737.6</v>
      </c>
      <c r="G701" s="111">
        <f t="shared" si="81"/>
        <v>0</v>
      </c>
      <c r="H701" s="61">
        <f t="shared" si="79"/>
        <v>0</v>
      </c>
    </row>
    <row r="702" spans="1:8" ht="105" customHeight="1">
      <c r="A702" s="30"/>
      <c r="B702" s="144" t="s">
        <v>587</v>
      </c>
      <c r="C702" s="144"/>
      <c r="D702" s="143" t="s">
        <v>588</v>
      </c>
      <c r="E702" s="45">
        <f t="shared" si="81"/>
        <v>0</v>
      </c>
      <c r="F702" s="45">
        <f t="shared" si="81"/>
        <v>737.6</v>
      </c>
      <c r="G702" s="45">
        <f t="shared" si="81"/>
        <v>0</v>
      </c>
      <c r="H702" s="62">
        <f t="shared" si="79"/>
        <v>0</v>
      </c>
    </row>
    <row r="703" spans="1:8" ht="27" customHeight="1">
      <c r="A703" s="30"/>
      <c r="B703" s="144"/>
      <c r="C703" s="151" t="s">
        <v>6</v>
      </c>
      <c r="D703" s="238" t="s">
        <v>7</v>
      </c>
      <c r="E703" s="16">
        <v>0</v>
      </c>
      <c r="F703" s="16">
        <v>737.6</v>
      </c>
      <c r="G703" s="16">
        <v>0</v>
      </c>
      <c r="H703" s="62">
        <f t="shared" si="79"/>
        <v>0</v>
      </c>
    </row>
    <row r="704" spans="1:8" s="68" customFormat="1" ht="27">
      <c r="A704" s="76" t="s">
        <v>121</v>
      </c>
      <c r="B704" s="136"/>
      <c r="C704" s="139"/>
      <c r="D704" s="250" t="s">
        <v>122</v>
      </c>
      <c r="E704" s="111">
        <f>E705</f>
        <v>2065.2</v>
      </c>
      <c r="F704" s="111">
        <f aca="true" t="shared" si="82" ref="F704:G706">F705</f>
        <v>2347.7</v>
      </c>
      <c r="G704" s="111">
        <f t="shared" si="82"/>
        <v>1732.8000000000002</v>
      </c>
      <c r="H704" s="80">
        <f t="shared" si="79"/>
        <v>73.80840822933085</v>
      </c>
    </row>
    <row r="705" spans="1:8" ht="13.5" customHeight="1">
      <c r="A705" s="30"/>
      <c r="B705" s="136" t="s">
        <v>145</v>
      </c>
      <c r="C705" s="139"/>
      <c r="D705" s="216" t="s">
        <v>146</v>
      </c>
      <c r="E705" s="111">
        <f>E706</f>
        <v>2065.2</v>
      </c>
      <c r="F705" s="111">
        <f t="shared" si="82"/>
        <v>2347.7</v>
      </c>
      <c r="G705" s="111">
        <f t="shared" si="82"/>
        <v>1732.8000000000002</v>
      </c>
      <c r="H705" s="61">
        <f t="shared" si="79"/>
        <v>73.80840822933085</v>
      </c>
    </row>
    <row r="706" spans="1:8" s="112" customFormat="1" ht="27">
      <c r="A706" s="30"/>
      <c r="B706" s="139" t="s">
        <v>147</v>
      </c>
      <c r="C706" s="160"/>
      <c r="D706" s="177" t="s">
        <v>148</v>
      </c>
      <c r="E706" s="111">
        <f>E707</f>
        <v>2065.2</v>
      </c>
      <c r="F706" s="111">
        <f t="shared" si="82"/>
        <v>2347.7</v>
      </c>
      <c r="G706" s="111">
        <f t="shared" si="82"/>
        <v>1732.8000000000002</v>
      </c>
      <c r="H706" s="61">
        <f t="shared" si="79"/>
        <v>73.80840822933085</v>
      </c>
    </row>
    <row r="707" spans="1:8" ht="40.5" customHeight="1">
      <c r="A707" s="30"/>
      <c r="B707" s="175" t="s">
        <v>479</v>
      </c>
      <c r="C707" s="176"/>
      <c r="D707" s="189" t="s">
        <v>1</v>
      </c>
      <c r="E707" s="45">
        <f>E708+E709</f>
        <v>2065.2</v>
      </c>
      <c r="F707" s="45">
        <f>F708+F709</f>
        <v>2347.7</v>
      </c>
      <c r="G707" s="45">
        <f>G708+G709</f>
        <v>1732.8000000000002</v>
      </c>
      <c r="H707" s="62">
        <f t="shared" si="79"/>
        <v>73.80840822933085</v>
      </c>
    </row>
    <row r="708" spans="1:8" ht="81" customHeight="1">
      <c r="A708" s="30"/>
      <c r="B708" s="175"/>
      <c r="C708" s="147" t="s">
        <v>2</v>
      </c>
      <c r="D708" s="143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708" s="13">
        <v>1876.7</v>
      </c>
      <c r="F708" s="13">
        <v>2116.2</v>
      </c>
      <c r="G708" s="13">
        <v>1693.9</v>
      </c>
      <c r="H708" s="62">
        <f t="shared" si="79"/>
        <v>80.04441924203762</v>
      </c>
    </row>
    <row r="709" spans="1:8" ht="27" customHeight="1">
      <c r="A709" s="30"/>
      <c r="B709" s="175"/>
      <c r="C709" s="147" t="s">
        <v>3</v>
      </c>
      <c r="D709" s="143" t="s">
        <v>152</v>
      </c>
      <c r="E709" s="13">
        <v>188.5</v>
      </c>
      <c r="F709" s="62">
        <v>231.5</v>
      </c>
      <c r="G709" s="62">
        <v>38.9</v>
      </c>
      <c r="H709" s="62">
        <f t="shared" si="79"/>
        <v>16.803455723542115</v>
      </c>
    </row>
    <row r="710" spans="1:8" ht="13.5" customHeight="1">
      <c r="A710" s="23" t="s">
        <v>64</v>
      </c>
      <c r="B710" s="10"/>
      <c r="C710" s="23"/>
      <c r="D710" s="50" t="s">
        <v>50</v>
      </c>
      <c r="E710" s="14">
        <f>E711+E728</f>
        <v>43760.7</v>
      </c>
      <c r="F710" s="14">
        <f>F711+F728</f>
        <v>42896.7</v>
      </c>
      <c r="G710" s="14">
        <f>G711+G728</f>
        <v>14152.7</v>
      </c>
      <c r="H710" s="60">
        <f t="shared" si="79"/>
        <v>32.99251457571329</v>
      </c>
    </row>
    <row r="711" spans="1:8" s="87" customFormat="1" ht="13.5">
      <c r="A711" s="139" t="s">
        <v>480</v>
      </c>
      <c r="B711" s="144"/>
      <c r="C711" s="218"/>
      <c r="D711" s="262" t="s">
        <v>481</v>
      </c>
      <c r="E711" s="111">
        <f aca="true" t="shared" si="83" ref="E711:G712">E712</f>
        <v>40824.399999999994</v>
      </c>
      <c r="F711" s="111">
        <f t="shared" si="83"/>
        <v>39737.1</v>
      </c>
      <c r="G711" s="111">
        <f t="shared" si="83"/>
        <v>11192.800000000001</v>
      </c>
      <c r="H711" s="80">
        <f t="shared" si="79"/>
        <v>28.167128451749125</v>
      </c>
    </row>
    <row r="712" spans="1:8" s="8" customFormat="1" ht="40.5" customHeight="1">
      <c r="A712" s="263"/>
      <c r="B712" s="136" t="s">
        <v>342</v>
      </c>
      <c r="C712" s="144"/>
      <c r="D712" s="216" t="s">
        <v>343</v>
      </c>
      <c r="E712" s="44">
        <f t="shared" si="83"/>
        <v>40824.399999999994</v>
      </c>
      <c r="F712" s="44">
        <f t="shared" si="83"/>
        <v>39737.1</v>
      </c>
      <c r="G712" s="44">
        <f t="shared" si="83"/>
        <v>11192.800000000001</v>
      </c>
      <c r="H712" s="60">
        <f>G712/F712*100</f>
        <v>28.167128451749125</v>
      </c>
    </row>
    <row r="713" spans="1:8" s="9" customFormat="1" ht="27">
      <c r="A713" s="263"/>
      <c r="B713" s="139" t="s">
        <v>482</v>
      </c>
      <c r="C713" s="139"/>
      <c r="D713" s="236" t="s">
        <v>483</v>
      </c>
      <c r="E713" s="111">
        <f>E714+E717+E720+E722+E725</f>
        <v>40824.399999999994</v>
      </c>
      <c r="F713" s="111">
        <f>F714+F717+F720+F722+F725</f>
        <v>39737.1</v>
      </c>
      <c r="G713" s="111">
        <f>G714+G717+G720+G722+G725</f>
        <v>11192.800000000001</v>
      </c>
      <c r="H713" s="61">
        <f>G713/F713*100</f>
        <v>28.167128451749125</v>
      </c>
    </row>
    <row r="714" spans="1:8" s="9" customFormat="1" ht="54" customHeight="1">
      <c r="A714" s="263"/>
      <c r="B714" s="144" t="s">
        <v>484</v>
      </c>
      <c r="C714" s="144"/>
      <c r="D714" s="153" t="s">
        <v>485</v>
      </c>
      <c r="E714" s="46">
        <f aca="true" t="shared" si="84" ref="E714:G715">E715</f>
        <v>6021.1</v>
      </c>
      <c r="F714" s="46">
        <f t="shared" si="84"/>
        <v>6021.1</v>
      </c>
      <c r="G714" s="46">
        <f t="shared" si="84"/>
        <v>6021.1</v>
      </c>
      <c r="H714" s="62">
        <f>G714/F714*100</f>
        <v>100</v>
      </c>
    </row>
    <row r="715" spans="1:8" s="9" customFormat="1" ht="40.5" customHeight="1">
      <c r="A715" s="263"/>
      <c r="B715" s="151" t="s">
        <v>486</v>
      </c>
      <c r="C715" s="264"/>
      <c r="D715" s="153" t="s">
        <v>487</v>
      </c>
      <c r="E715" s="46">
        <f t="shared" si="84"/>
        <v>6021.1</v>
      </c>
      <c r="F715" s="46">
        <f t="shared" si="84"/>
        <v>6021.1</v>
      </c>
      <c r="G715" s="46">
        <f t="shared" si="84"/>
        <v>6021.1</v>
      </c>
      <c r="H715" s="62">
        <f>G715/F715*100</f>
        <v>100</v>
      </c>
    </row>
    <row r="716" spans="1:8" s="8" customFormat="1" ht="40.5" customHeight="1">
      <c r="A716" s="263"/>
      <c r="B716" s="151"/>
      <c r="C716" s="144" t="s">
        <v>8</v>
      </c>
      <c r="D716" s="153" t="s">
        <v>9</v>
      </c>
      <c r="E716" s="46">
        <v>6021.1</v>
      </c>
      <c r="F716" s="16">
        <v>6021.1</v>
      </c>
      <c r="G716" s="16">
        <v>6021.1</v>
      </c>
      <c r="H716" s="62">
        <f t="shared" si="79"/>
        <v>100</v>
      </c>
    </row>
    <row r="717" spans="1:8" s="9" customFormat="1" ht="54" customHeight="1">
      <c r="A717" s="263"/>
      <c r="B717" s="151" t="s">
        <v>488</v>
      </c>
      <c r="C717" s="144"/>
      <c r="D717" s="237" t="s">
        <v>489</v>
      </c>
      <c r="E717" s="46">
        <f>E719+E718</f>
        <v>3567.7</v>
      </c>
      <c r="F717" s="46">
        <f>F719+F718</f>
        <v>2480.4</v>
      </c>
      <c r="G717" s="46">
        <f>G719+G718</f>
        <v>1751.8</v>
      </c>
      <c r="H717" s="62">
        <f t="shared" si="79"/>
        <v>70.6257055313659</v>
      </c>
    </row>
    <row r="718" spans="1:8" s="9" customFormat="1" ht="27" customHeight="1">
      <c r="A718" s="263"/>
      <c r="B718" s="151"/>
      <c r="C718" s="144" t="s">
        <v>3</v>
      </c>
      <c r="D718" s="237" t="s">
        <v>152</v>
      </c>
      <c r="E718" s="46">
        <v>2855</v>
      </c>
      <c r="F718" s="16">
        <v>2480.4</v>
      </c>
      <c r="G718" s="16">
        <v>1751.8</v>
      </c>
      <c r="H718" s="62">
        <f t="shared" si="79"/>
        <v>70.6257055313659</v>
      </c>
    </row>
    <row r="719" spans="1:8" s="9" customFormat="1" ht="40.5" customHeight="1">
      <c r="A719" s="263"/>
      <c r="B719" s="151"/>
      <c r="C719" s="144" t="s">
        <v>8</v>
      </c>
      <c r="D719" s="153" t="s">
        <v>9</v>
      </c>
      <c r="E719" s="46">
        <v>712.7</v>
      </c>
      <c r="F719" s="62">
        <v>0</v>
      </c>
      <c r="G719" s="62">
        <v>0</v>
      </c>
      <c r="H719" s="62"/>
    </row>
    <row r="720" spans="1:8" s="9" customFormat="1" ht="27" customHeight="1">
      <c r="A720" s="263"/>
      <c r="B720" s="151" t="s">
        <v>490</v>
      </c>
      <c r="C720" s="144"/>
      <c r="D720" s="237" t="s">
        <v>491</v>
      </c>
      <c r="E720" s="46">
        <f>E721</f>
        <v>500</v>
      </c>
      <c r="F720" s="46">
        <f>F721</f>
        <v>500</v>
      </c>
      <c r="G720" s="46">
        <f>G721</f>
        <v>499.3</v>
      </c>
      <c r="H720" s="62">
        <f t="shared" si="79"/>
        <v>99.86</v>
      </c>
    </row>
    <row r="721" spans="1:8" s="9" customFormat="1" ht="27" customHeight="1">
      <c r="A721" s="263"/>
      <c r="B721" s="151"/>
      <c r="C721" s="144" t="s">
        <v>3</v>
      </c>
      <c r="D721" s="237" t="s">
        <v>152</v>
      </c>
      <c r="E721" s="46">
        <v>500</v>
      </c>
      <c r="F721" s="16">
        <v>500</v>
      </c>
      <c r="G721" s="16">
        <v>499.3</v>
      </c>
      <c r="H721" s="62">
        <f t="shared" si="79"/>
        <v>99.86</v>
      </c>
    </row>
    <row r="722" spans="1:8" s="9" customFormat="1" ht="40.5" customHeight="1">
      <c r="A722" s="263"/>
      <c r="B722" s="151" t="s">
        <v>492</v>
      </c>
      <c r="C722" s="144"/>
      <c r="D722" s="234" t="s">
        <v>335</v>
      </c>
      <c r="E722" s="46">
        <f>E724+E723</f>
        <v>1900</v>
      </c>
      <c r="F722" s="46">
        <f>F724+F723</f>
        <v>1900</v>
      </c>
      <c r="G722" s="46">
        <f>G724+G723</f>
        <v>1200</v>
      </c>
      <c r="H722" s="62">
        <f t="shared" si="79"/>
        <v>63.1578947368421</v>
      </c>
    </row>
    <row r="723" spans="1:8" s="9" customFormat="1" ht="30" customHeight="1">
      <c r="A723" s="263"/>
      <c r="B723" s="151"/>
      <c r="C723" s="144" t="s">
        <v>3</v>
      </c>
      <c r="D723" s="237" t="s">
        <v>152</v>
      </c>
      <c r="E723" s="46">
        <v>700</v>
      </c>
      <c r="F723" s="62">
        <v>0</v>
      </c>
      <c r="G723" s="62">
        <v>0</v>
      </c>
      <c r="H723" s="62"/>
    </row>
    <row r="724" spans="1:8" s="9" customFormat="1" ht="40.5" customHeight="1">
      <c r="A724" s="263"/>
      <c r="B724" s="151"/>
      <c r="C724" s="144" t="s">
        <v>8</v>
      </c>
      <c r="D724" s="153" t="s">
        <v>9</v>
      </c>
      <c r="E724" s="46">
        <v>1200</v>
      </c>
      <c r="F724" s="16">
        <v>1900</v>
      </c>
      <c r="G724" s="16">
        <v>1200</v>
      </c>
      <c r="H724" s="62">
        <f t="shared" si="79"/>
        <v>63.1578947368421</v>
      </c>
    </row>
    <row r="725" spans="1:8" s="9" customFormat="1" ht="27" customHeight="1">
      <c r="A725" s="263"/>
      <c r="B725" s="144" t="s">
        <v>493</v>
      </c>
      <c r="C725" s="144"/>
      <c r="D725" s="153" t="s">
        <v>251</v>
      </c>
      <c r="E725" s="16">
        <f aca="true" t="shared" si="85" ref="E725:G726">E726</f>
        <v>28835.6</v>
      </c>
      <c r="F725" s="16">
        <f t="shared" si="85"/>
        <v>28835.6</v>
      </c>
      <c r="G725" s="16">
        <f t="shared" si="85"/>
        <v>1720.6</v>
      </c>
      <c r="H725" s="62">
        <f t="shared" si="79"/>
        <v>5.966929767370889</v>
      </c>
    </row>
    <row r="726" spans="1:8" s="9" customFormat="1" ht="27" customHeight="1">
      <c r="A726" s="263"/>
      <c r="B726" s="144" t="s">
        <v>494</v>
      </c>
      <c r="C726" s="144"/>
      <c r="D726" s="249" t="s">
        <v>495</v>
      </c>
      <c r="E726" s="16">
        <f t="shared" si="85"/>
        <v>28835.6</v>
      </c>
      <c r="F726" s="16">
        <f t="shared" si="85"/>
        <v>28835.6</v>
      </c>
      <c r="G726" s="16">
        <f t="shared" si="85"/>
        <v>1720.6</v>
      </c>
      <c r="H726" s="62">
        <f t="shared" si="79"/>
        <v>5.966929767370889</v>
      </c>
    </row>
    <row r="727" spans="1:8" s="9" customFormat="1" ht="54" customHeight="1">
      <c r="A727" s="263"/>
      <c r="B727" s="144"/>
      <c r="C727" s="144" t="s">
        <v>10</v>
      </c>
      <c r="D727" s="134" t="s">
        <v>247</v>
      </c>
      <c r="E727" s="16">
        <v>28835.6</v>
      </c>
      <c r="F727" s="62">
        <v>28835.6</v>
      </c>
      <c r="G727" s="62">
        <v>1720.6</v>
      </c>
      <c r="H727" s="62">
        <f t="shared" si="79"/>
        <v>5.966929767370889</v>
      </c>
    </row>
    <row r="728" spans="1:8" s="9" customFormat="1" ht="27">
      <c r="A728" s="30" t="s">
        <v>71</v>
      </c>
      <c r="B728" s="144"/>
      <c r="C728" s="144"/>
      <c r="D728" s="250" t="s">
        <v>496</v>
      </c>
      <c r="E728" s="111">
        <f>E729</f>
        <v>2936.3</v>
      </c>
      <c r="F728" s="111">
        <f aca="true" t="shared" si="86" ref="F728:G730">F729</f>
        <v>3159.6</v>
      </c>
      <c r="G728" s="111">
        <f t="shared" si="86"/>
        <v>2959.9</v>
      </c>
      <c r="H728" s="61">
        <f t="shared" si="79"/>
        <v>93.6795796936321</v>
      </c>
    </row>
    <row r="729" spans="1:8" s="9" customFormat="1" ht="13.5" customHeight="1">
      <c r="A729" s="20"/>
      <c r="B729" s="136" t="s">
        <v>145</v>
      </c>
      <c r="C729" s="144"/>
      <c r="D729" s="169" t="s">
        <v>146</v>
      </c>
      <c r="E729" s="44">
        <f>E730</f>
        <v>2936.3</v>
      </c>
      <c r="F729" s="44">
        <f t="shared" si="86"/>
        <v>3159.6</v>
      </c>
      <c r="G729" s="44">
        <f t="shared" si="86"/>
        <v>2959.9</v>
      </c>
      <c r="H729" s="60">
        <f t="shared" si="79"/>
        <v>93.6795796936321</v>
      </c>
    </row>
    <row r="730" spans="1:8" s="112" customFormat="1" ht="27">
      <c r="A730" s="30"/>
      <c r="B730" s="139" t="s">
        <v>147</v>
      </c>
      <c r="C730" s="139"/>
      <c r="D730" s="250" t="s">
        <v>148</v>
      </c>
      <c r="E730" s="111">
        <f>E731</f>
        <v>2936.3</v>
      </c>
      <c r="F730" s="111">
        <f t="shared" si="86"/>
        <v>3159.6</v>
      </c>
      <c r="G730" s="111">
        <f t="shared" si="86"/>
        <v>2959.9</v>
      </c>
      <c r="H730" s="61">
        <f t="shared" si="79"/>
        <v>93.6795796936321</v>
      </c>
    </row>
    <row r="731" spans="1:8" s="9" customFormat="1" ht="13.5" customHeight="1">
      <c r="A731" s="20"/>
      <c r="B731" s="144" t="s">
        <v>151</v>
      </c>
      <c r="C731" s="144"/>
      <c r="D731" s="237" t="s">
        <v>21</v>
      </c>
      <c r="E731" s="46">
        <f>E732+E733+E734</f>
        <v>2936.3</v>
      </c>
      <c r="F731" s="46">
        <f>F732+F733+F734</f>
        <v>3159.6</v>
      </c>
      <c r="G731" s="46">
        <f>G732+G733+G734</f>
        <v>2959.9</v>
      </c>
      <c r="H731" s="62">
        <f t="shared" si="79"/>
        <v>93.6795796936321</v>
      </c>
    </row>
    <row r="732" spans="1:8" ht="81" customHeight="1">
      <c r="A732" s="30"/>
      <c r="B732" s="144"/>
      <c r="C732" s="144" t="s">
        <v>2</v>
      </c>
      <c r="D732" s="143" t="str">
        <f>$D$22</f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E732" s="46">
        <v>2538.8</v>
      </c>
      <c r="F732" s="62">
        <v>2773.1</v>
      </c>
      <c r="G732" s="62">
        <v>2696.6</v>
      </c>
      <c r="H732" s="62">
        <f t="shared" si="79"/>
        <v>97.24135444087844</v>
      </c>
    </row>
    <row r="733" spans="1:8" ht="27" customHeight="1">
      <c r="A733" s="30"/>
      <c r="B733" s="144"/>
      <c r="C733" s="144" t="s">
        <v>3</v>
      </c>
      <c r="D733" s="237" t="s">
        <v>152</v>
      </c>
      <c r="E733" s="46">
        <v>397.1</v>
      </c>
      <c r="F733" s="13">
        <v>386.1</v>
      </c>
      <c r="G733" s="13">
        <v>263.3</v>
      </c>
      <c r="H733" s="62">
        <f t="shared" si="79"/>
        <v>68.1947681947682</v>
      </c>
    </row>
    <row r="734" spans="1:8" ht="13.5">
      <c r="A734" s="30"/>
      <c r="B734" s="144"/>
      <c r="C734" s="144" t="s">
        <v>4</v>
      </c>
      <c r="D734" s="143" t="s">
        <v>5</v>
      </c>
      <c r="E734" s="46">
        <v>0.4</v>
      </c>
      <c r="F734" s="62">
        <v>0.4</v>
      </c>
      <c r="G734" s="62">
        <v>0</v>
      </c>
      <c r="H734" s="62">
        <f t="shared" si="79"/>
        <v>0</v>
      </c>
    </row>
    <row r="735" spans="1:8" s="68" customFormat="1" ht="26.25" hidden="1">
      <c r="A735" s="66" t="s">
        <v>51</v>
      </c>
      <c r="B735" s="71"/>
      <c r="C735" s="66"/>
      <c r="D735" s="93" t="s">
        <v>118</v>
      </c>
      <c r="E735" s="72">
        <f>E736</f>
        <v>0</v>
      </c>
      <c r="F735" s="72">
        <f aca="true" t="shared" si="87" ref="F735:G739">F736</f>
        <v>0</v>
      </c>
      <c r="G735" s="72">
        <f t="shared" si="87"/>
        <v>0</v>
      </c>
      <c r="H735" s="60" t="e">
        <f t="shared" si="79"/>
        <v>#DIV/0!</v>
      </c>
    </row>
    <row r="736" spans="1:8" ht="27" hidden="1">
      <c r="A736" s="30" t="s">
        <v>52</v>
      </c>
      <c r="B736" s="136"/>
      <c r="C736" s="137"/>
      <c r="D736" s="138" t="s">
        <v>497</v>
      </c>
      <c r="E736" s="111">
        <f>E737</f>
        <v>0</v>
      </c>
      <c r="F736" s="111">
        <f t="shared" si="87"/>
        <v>0</v>
      </c>
      <c r="G736" s="111">
        <f t="shared" si="87"/>
        <v>0</v>
      </c>
      <c r="H736" s="61" t="e">
        <f t="shared" si="79"/>
        <v>#DIV/0!</v>
      </c>
    </row>
    <row r="737" spans="1:8" ht="13.5" hidden="1">
      <c r="A737" s="30"/>
      <c r="B737" s="136" t="s">
        <v>145</v>
      </c>
      <c r="C737" s="139"/>
      <c r="D737" s="140" t="s">
        <v>146</v>
      </c>
      <c r="E737" s="44">
        <f>E738</f>
        <v>0</v>
      </c>
      <c r="F737" s="44">
        <f t="shared" si="87"/>
        <v>0</v>
      </c>
      <c r="G737" s="44">
        <f t="shared" si="87"/>
        <v>0</v>
      </c>
      <c r="H737" s="60" t="e">
        <f t="shared" si="79"/>
        <v>#DIV/0!</v>
      </c>
    </row>
    <row r="738" spans="1:8" s="112" customFormat="1" ht="27" hidden="1">
      <c r="A738" s="30"/>
      <c r="B738" s="139" t="s">
        <v>498</v>
      </c>
      <c r="C738" s="160"/>
      <c r="D738" s="161" t="s">
        <v>49</v>
      </c>
      <c r="E738" s="111">
        <f>E739</f>
        <v>0</v>
      </c>
      <c r="F738" s="111">
        <f t="shared" si="87"/>
        <v>0</v>
      </c>
      <c r="G738" s="111">
        <f t="shared" si="87"/>
        <v>0</v>
      </c>
      <c r="H738" s="61" t="e">
        <f t="shared" si="79"/>
        <v>#DIV/0!</v>
      </c>
    </row>
    <row r="739" spans="1:8" ht="13.5" hidden="1">
      <c r="A739" s="30"/>
      <c r="B739" s="151" t="s">
        <v>499</v>
      </c>
      <c r="C739" s="151"/>
      <c r="D739" s="154" t="s">
        <v>62</v>
      </c>
      <c r="E739" s="46">
        <f>E740</f>
        <v>0</v>
      </c>
      <c r="F739" s="46">
        <f t="shared" si="87"/>
        <v>0</v>
      </c>
      <c r="G739" s="46">
        <f t="shared" si="87"/>
        <v>0</v>
      </c>
      <c r="H739" s="62" t="e">
        <f t="shared" si="79"/>
        <v>#DIV/0!</v>
      </c>
    </row>
    <row r="740" spans="1:8" ht="27" customHeight="1" hidden="1">
      <c r="A740" s="30"/>
      <c r="B740" s="151"/>
      <c r="C740" s="151" t="s">
        <v>11</v>
      </c>
      <c r="D740" s="234" t="s">
        <v>500</v>
      </c>
      <c r="E740" s="13">
        <v>0</v>
      </c>
      <c r="F740" s="62"/>
      <c r="G740" s="62"/>
      <c r="H740" s="62" t="e">
        <f t="shared" si="79"/>
        <v>#DIV/0!</v>
      </c>
    </row>
    <row r="741" spans="1:8" ht="52.5">
      <c r="A741" s="23" t="s">
        <v>12</v>
      </c>
      <c r="B741" s="10"/>
      <c r="C741" s="23"/>
      <c r="D741" s="51" t="s">
        <v>13</v>
      </c>
      <c r="E741" s="14">
        <f aca="true" t="shared" si="88" ref="E741:G742">E742</f>
        <v>0</v>
      </c>
      <c r="F741" s="14">
        <f t="shared" si="88"/>
        <v>89818.3</v>
      </c>
      <c r="G741" s="14">
        <f t="shared" si="88"/>
        <v>89818.3</v>
      </c>
      <c r="H741" s="62">
        <f t="shared" si="79"/>
        <v>100</v>
      </c>
    </row>
    <row r="742" spans="1:8" ht="27">
      <c r="A742" s="30" t="s">
        <v>14</v>
      </c>
      <c r="B742" s="10"/>
      <c r="C742" s="21"/>
      <c r="D742" s="3" t="s">
        <v>15</v>
      </c>
      <c r="E742" s="15">
        <f>E743</f>
        <v>0</v>
      </c>
      <c r="F742" s="15">
        <f t="shared" si="88"/>
        <v>89818.3</v>
      </c>
      <c r="G742" s="15">
        <f t="shared" si="88"/>
        <v>89818.3</v>
      </c>
      <c r="H742" s="62">
        <f t="shared" si="79"/>
        <v>100</v>
      </c>
    </row>
    <row r="743" spans="1:8" ht="27" customHeight="1">
      <c r="A743" s="30"/>
      <c r="B743" s="136" t="s">
        <v>434</v>
      </c>
      <c r="C743" s="139"/>
      <c r="D743" s="216" t="s">
        <v>435</v>
      </c>
      <c r="E743" s="99">
        <f>E744+E753</f>
        <v>0</v>
      </c>
      <c r="F743" s="99">
        <f>F744+F753</f>
        <v>89818.3</v>
      </c>
      <c r="G743" s="99">
        <f>G744+G753</f>
        <v>89818.3</v>
      </c>
      <c r="H743" s="60">
        <f t="shared" si="79"/>
        <v>100</v>
      </c>
    </row>
    <row r="744" spans="1:8" ht="27">
      <c r="A744" s="30"/>
      <c r="B744" s="139" t="s">
        <v>436</v>
      </c>
      <c r="C744" s="160"/>
      <c r="D744" s="177" t="s">
        <v>437</v>
      </c>
      <c r="E744" s="43">
        <f>E745+E747+E749+E751</f>
        <v>0</v>
      </c>
      <c r="F744" s="43">
        <f>F745+F747+F749+F751</f>
        <v>82240.7</v>
      </c>
      <c r="G744" s="43">
        <f>G745+G747+G749+G751</f>
        <v>82240.7</v>
      </c>
      <c r="H744" s="61">
        <f aca="true" t="shared" si="89" ref="H744:H750">G744/F744*100</f>
        <v>100</v>
      </c>
    </row>
    <row r="745" spans="1:8" ht="40.5" customHeight="1">
      <c r="A745" s="30"/>
      <c r="B745" s="144" t="s">
        <v>528</v>
      </c>
      <c r="C745" s="145"/>
      <c r="D745" s="259" t="s">
        <v>295</v>
      </c>
      <c r="E745" s="45">
        <f>E746</f>
        <v>0</v>
      </c>
      <c r="F745" s="45">
        <f>F746</f>
        <v>2111.4</v>
      </c>
      <c r="G745" s="45">
        <f>G746</f>
        <v>2111.4</v>
      </c>
      <c r="H745" s="62">
        <f t="shared" si="89"/>
        <v>100</v>
      </c>
    </row>
    <row r="746" spans="1:8" ht="13.5" customHeight="1">
      <c r="A746" s="30"/>
      <c r="B746" s="144"/>
      <c r="C746" s="144" t="s">
        <v>578</v>
      </c>
      <c r="D746" s="179" t="s">
        <v>579</v>
      </c>
      <c r="E746" s="46">
        <v>0</v>
      </c>
      <c r="F746" s="16">
        <v>2111.4</v>
      </c>
      <c r="G746" s="16">
        <v>2111.4</v>
      </c>
      <c r="H746" s="62">
        <f t="shared" si="89"/>
        <v>100</v>
      </c>
    </row>
    <row r="747" spans="1:8" ht="40.5" customHeight="1">
      <c r="A747" s="30"/>
      <c r="B747" s="144" t="s">
        <v>438</v>
      </c>
      <c r="C747" s="145"/>
      <c r="D747" s="238" t="s">
        <v>439</v>
      </c>
      <c r="E747" s="45">
        <f>E748</f>
        <v>0</v>
      </c>
      <c r="F747" s="45">
        <f>F748</f>
        <v>59505.2</v>
      </c>
      <c r="G747" s="45">
        <f>G748</f>
        <v>59505.2</v>
      </c>
      <c r="H747" s="62">
        <f t="shared" si="89"/>
        <v>100</v>
      </c>
    </row>
    <row r="748" spans="1:8" ht="13.5" customHeight="1">
      <c r="A748" s="30"/>
      <c r="B748" s="144"/>
      <c r="C748" s="144" t="s">
        <v>578</v>
      </c>
      <c r="D748" s="179" t="s">
        <v>580</v>
      </c>
      <c r="E748" s="45">
        <v>0</v>
      </c>
      <c r="F748" s="62">
        <v>59505.2</v>
      </c>
      <c r="G748" s="62">
        <v>59505.2</v>
      </c>
      <c r="H748" s="62">
        <f t="shared" si="89"/>
        <v>100</v>
      </c>
    </row>
    <row r="749" spans="1:8" ht="54" customHeight="1">
      <c r="A749" s="30"/>
      <c r="B749" s="144" t="s">
        <v>444</v>
      </c>
      <c r="C749" s="144"/>
      <c r="D749" s="238" t="s">
        <v>445</v>
      </c>
      <c r="E749" s="13">
        <f>E750</f>
        <v>0</v>
      </c>
      <c r="F749" s="13">
        <f>F750</f>
        <v>10640.9</v>
      </c>
      <c r="G749" s="13">
        <f>G750</f>
        <v>10640.9</v>
      </c>
      <c r="H749" s="62">
        <f t="shared" si="89"/>
        <v>100</v>
      </c>
    </row>
    <row r="750" spans="1:8" ht="13.5" customHeight="1">
      <c r="A750" s="30"/>
      <c r="B750" s="144"/>
      <c r="C750" s="144" t="s">
        <v>578</v>
      </c>
      <c r="D750" s="179" t="s">
        <v>580</v>
      </c>
      <c r="E750" s="13">
        <v>0</v>
      </c>
      <c r="F750" s="16">
        <v>10640.9</v>
      </c>
      <c r="G750" s="16">
        <v>10640.9</v>
      </c>
      <c r="H750" s="62">
        <f t="shared" si="89"/>
        <v>100</v>
      </c>
    </row>
    <row r="751" spans="1:8" ht="75" customHeight="1">
      <c r="A751" s="30"/>
      <c r="B751" s="144" t="s">
        <v>540</v>
      </c>
      <c r="C751" s="144"/>
      <c r="D751" s="238" t="s">
        <v>541</v>
      </c>
      <c r="E751" s="13">
        <f>E752</f>
        <v>0</v>
      </c>
      <c r="F751" s="13">
        <f>F752</f>
        <v>9983.2</v>
      </c>
      <c r="G751" s="13">
        <f>G752</f>
        <v>9983.2</v>
      </c>
      <c r="H751" s="62">
        <f>G751/F751*100</f>
        <v>100</v>
      </c>
    </row>
    <row r="752" spans="1:8" ht="40.5" customHeight="1">
      <c r="A752" s="30"/>
      <c r="B752" s="144"/>
      <c r="C752" s="144" t="s">
        <v>8</v>
      </c>
      <c r="D752" s="179" t="s">
        <v>9</v>
      </c>
      <c r="E752" s="13">
        <v>0</v>
      </c>
      <c r="F752" s="16">
        <v>9983.2</v>
      </c>
      <c r="G752" s="16">
        <v>9983.2</v>
      </c>
      <c r="H752" s="62">
        <f>G752/F752*100</f>
        <v>100</v>
      </c>
    </row>
    <row r="753" spans="1:8" ht="82.5">
      <c r="A753" s="30"/>
      <c r="B753" s="139" t="s">
        <v>440</v>
      </c>
      <c r="C753" s="160"/>
      <c r="D753" s="177" t="s">
        <v>441</v>
      </c>
      <c r="E753" s="43">
        <f aca="true" t="shared" si="90" ref="E753:G754">E754</f>
        <v>0</v>
      </c>
      <c r="F753" s="43">
        <f t="shared" si="90"/>
        <v>7577.6</v>
      </c>
      <c r="G753" s="43">
        <f t="shared" si="90"/>
        <v>7577.6</v>
      </c>
      <c r="H753" s="61">
        <f t="shared" si="79"/>
        <v>100</v>
      </c>
    </row>
    <row r="754" spans="1:8" ht="27" customHeight="1">
      <c r="A754" s="30"/>
      <c r="B754" s="144" t="s">
        <v>442</v>
      </c>
      <c r="C754" s="145"/>
      <c r="D754" s="259" t="s">
        <v>443</v>
      </c>
      <c r="E754" s="45">
        <f t="shared" si="90"/>
        <v>0</v>
      </c>
      <c r="F754" s="45">
        <f t="shared" si="90"/>
        <v>7577.6</v>
      </c>
      <c r="G754" s="45">
        <f t="shared" si="90"/>
        <v>7577.6</v>
      </c>
      <c r="H754" s="62">
        <f t="shared" si="79"/>
        <v>100</v>
      </c>
    </row>
    <row r="755" spans="1:8" ht="39.75" customHeight="1">
      <c r="A755" s="30"/>
      <c r="B755" s="144"/>
      <c r="C755" s="144" t="s">
        <v>8</v>
      </c>
      <c r="D755" s="179" t="s">
        <v>9</v>
      </c>
      <c r="E755" s="46">
        <v>0</v>
      </c>
      <c r="F755" s="16">
        <v>7577.6</v>
      </c>
      <c r="G755" s="16">
        <v>7577.6</v>
      </c>
      <c r="H755" s="62">
        <f t="shared" si="79"/>
        <v>100</v>
      </c>
    </row>
    <row r="756" spans="1:8" ht="13.5" customHeight="1">
      <c r="A756" s="35"/>
      <c r="B756" s="10"/>
      <c r="C756" s="35"/>
      <c r="D756" s="53" t="s">
        <v>20</v>
      </c>
      <c r="E756" s="54">
        <f>E609+E558+E518+E304+E291+E208+E127+E110+E12+E710+E735+E741</f>
        <v>3707521.7</v>
      </c>
      <c r="F756" s="54">
        <f>F609+F558+F518+F304+F291+F208+F127+F110+F12+F710+F735+F741</f>
        <v>4566901.600000001</v>
      </c>
      <c r="G756" s="54">
        <f>G609+G558+G518+G304+G291+G208+G127+G110+G12+G710+G735+G741</f>
        <v>2817854.6999999997</v>
      </c>
      <c r="H756" s="64">
        <f>G756/F756*100</f>
        <v>61.701673186915166</v>
      </c>
    </row>
    <row r="757" spans="1:4" ht="12.75">
      <c r="A757" s="36"/>
      <c r="B757" s="19"/>
      <c r="C757" s="36"/>
      <c r="D757" s="7"/>
    </row>
    <row r="758" spans="1:8" ht="13.5" customHeight="1">
      <c r="A758" s="37"/>
      <c r="B758" s="38"/>
      <c r="C758" s="37"/>
      <c r="D758" s="52" t="s">
        <v>135</v>
      </c>
      <c r="E758" s="58">
        <f>3549350.2-E756</f>
        <v>-158171.5</v>
      </c>
      <c r="F758" s="58">
        <f>3819486.6-F756</f>
        <v>-747415.0000000005</v>
      </c>
      <c r="G758" s="58">
        <f>2851926.5-G756</f>
        <v>34071.80000000028</v>
      </c>
      <c r="H758" s="65"/>
    </row>
    <row r="759" spans="1:4" ht="12.75">
      <c r="A759" s="37"/>
      <c r="B759" s="38"/>
      <c r="C759" s="37"/>
      <c r="D759" s="40"/>
    </row>
    <row r="760" spans="1:4" ht="12.75">
      <c r="A760" s="37"/>
      <c r="B760" s="38"/>
      <c r="C760" s="37"/>
      <c r="D760" s="40"/>
    </row>
    <row r="761" spans="1:4" ht="12.75">
      <c r="A761" s="37"/>
      <c r="B761" s="38"/>
      <c r="C761" s="37"/>
      <c r="D761" s="40"/>
    </row>
    <row r="762" spans="1:4" ht="12.75">
      <c r="A762" s="37"/>
      <c r="B762" s="38"/>
      <c r="C762" s="37"/>
      <c r="D762" s="40"/>
    </row>
    <row r="763" spans="1:4" ht="12.75">
      <c r="A763" s="37"/>
      <c r="B763" s="38"/>
      <c r="C763" s="37"/>
      <c r="D763" s="40"/>
    </row>
    <row r="764" spans="1:4" ht="12.75">
      <c r="A764" s="37"/>
      <c r="B764" s="38"/>
      <c r="C764" s="37"/>
      <c r="D764" s="40"/>
    </row>
    <row r="765" spans="1:4" ht="12.75">
      <c r="A765" s="37"/>
      <c r="B765" s="38"/>
      <c r="C765" s="37"/>
      <c r="D765" s="40"/>
    </row>
    <row r="766" spans="1:4" ht="12.75">
      <c r="A766" s="37"/>
      <c r="B766" s="38"/>
      <c r="C766" s="37"/>
      <c r="D766" s="40"/>
    </row>
    <row r="767" spans="1:4" ht="12.75">
      <c r="A767" s="37"/>
      <c r="B767" s="38"/>
      <c r="C767" s="37"/>
      <c r="D767" s="40"/>
    </row>
    <row r="768" spans="1:4" ht="12.75">
      <c r="A768" s="37"/>
      <c r="B768" s="38"/>
      <c r="C768" s="37"/>
      <c r="D768" s="40"/>
    </row>
    <row r="769" spans="1:4" ht="12.75">
      <c r="A769" s="37"/>
      <c r="B769" s="38"/>
      <c r="C769" s="37"/>
      <c r="D769" s="40"/>
    </row>
    <row r="770" spans="1:4" ht="12.75">
      <c r="A770" s="37"/>
      <c r="B770" s="38"/>
      <c r="C770" s="37"/>
      <c r="D770" s="40"/>
    </row>
    <row r="771" spans="1:4" ht="12.75">
      <c r="A771" s="37"/>
      <c r="B771" s="38"/>
      <c r="C771" s="37"/>
      <c r="D771" s="40"/>
    </row>
    <row r="772" spans="1:4" ht="12.75">
      <c r="A772" s="37"/>
      <c r="B772" s="38"/>
      <c r="C772" s="37"/>
      <c r="D772" s="40"/>
    </row>
    <row r="773" spans="1:4" ht="12.75">
      <c r="A773" s="37"/>
      <c r="B773" s="38"/>
      <c r="C773" s="37"/>
      <c r="D773" s="40"/>
    </row>
    <row r="774" spans="1:4" ht="12.75">
      <c r="A774" s="37"/>
      <c r="B774" s="38"/>
      <c r="C774" s="37"/>
      <c r="D774" s="40"/>
    </row>
    <row r="775" spans="1:4" ht="12.75">
      <c r="A775" s="37"/>
      <c r="B775" s="38"/>
      <c r="C775" s="37"/>
      <c r="D775" s="40"/>
    </row>
    <row r="776" spans="1:4" ht="12.75">
      <c r="A776" s="37"/>
      <c r="B776" s="38"/>
      <c r="C776" s="37"/>
      <c r="D776" s="40"/>
    </row>
    <row r="777" spans="1:4" ht="12.75">
      <c r="A777" s="37"/>
      <c r="B777" s="38"/>
      <c r="C777" s="37"/>
      <c r="D777" s="40"/>
    </row>
    <row r="778" spans="1:4" ht="12.75">
      <c r="A778" s="37"/>
      <c r="B778" s="38"/>
      <c r="C778" s="37"/>
      <c r="D778" s="40"/>
    </row>
    <row r="779" spans="1:4" ht="12.75">
      <c r="A779" s="37"/>
      <c r="B779" s="38"/>
      <c r="C779" s="37"/>
      <c r="D779" s="40"/>
    </row>
    <row r="780" spans="1:4" ht="12.75">
      <c r="A780" s="37"/>
      <c r="B780" s="38"/>
      <c r="C780" s="37"/>
      <c r="D780" s="40"/>
    </row>
    <row r="781" spans="1:4" ht="12.75">
      <c r="A781" s="37"/>
      <c r="B781" s="38"/>
      <c r="C781" s="37"/>
      <c r="D781" s="40"/>
    </row>
    <row r="782" spans="1:4" ht="12.75">
      <c r="A782" s="37"/>
      <c r="B782" s="38"/>
      <c r="C782" s="37"/>
      <c r="D782" s="40"/>
    </row>
    <row r="783" spans="1:4" ht="12.75">
      <c r="A783" s="37"/>
      <c r="B783" s="38"/>
      <c r="C783" s="37"/>
      <c r="D783" s="40"/>
    </row>
    <row r="784" spans="1:4" ht="12.75">
      <c r="A784" s="37"/>
      <c r="B784" s="38"/>
      <c r="C784" s="37"/>
      <c r="D784" s="40"/>
    </row>
    <row r="785" spans="1:4" ht="12.75">
      <c r="A785" s="37"/>
      <c r="B785" s="38"/>
      <c r="C785" s="37"/>
      <c r="D785" s="40"/>
    </row>
    <row r="786" spans="1:4" ht="12.75">
      <c r="A786" s="37"/>
      <c r="B786" s="38"/>
      <c r="C786" s="37"/>
      <c r="D786" s="40"/>
    </row>
    <row r="787" spans="1:4" ht="12.75">
      <c r="A787" s="37"/>
      <c r="B787" s="38"/>
      <c r="C787" s="37"/>
      <c r="D787" s="40"/>
    </row>
    <row r="788" spans="1:4" ht="12.75">
      <c r="A788" s="37"/>
      <c r="B788" s="38"/>
      <c r="C788" s="37"/>
      <c r="D788" s="40"/>
    </row>
    <row r="789" spans="1:4" ht="12.75">
      <c r="A789" s="37"/>
      <c r="B789" s="38"/>
      <c r="C789" s="37"/>
      <c r="D789" s="40"/>
    </row>
    <row r="790" spans="1:4" ht="12.75">
      <c r="A790" s="37"/>
      <c r="B790" s="38"/>
      <c r="C790" s="37"/>
      <c r="D790" s="40"/>
    </row>
    <row r="791" spans="1:4" ht="12.75">
      <c r="A791" s="37"/>
      <c r="B791" s="38"/>
      <c r="C791" s="37"/>
      <c r="D791" s="40"/>
    </row>
    <row r="792" spans="1:4" ht="12.75">
      <c r="A792" s="37"/>
      <c r="B792" s="38"/>
      <c r="C792" s="37"/>
      <c r="D792" s="40"/>
    </row>
    <row r="793" spans="1:4" ht="12.75">
      <c r="A793" s="37"/>
      <c r="B793" s="38"/>
      <c r="C793" s="37"/>
      <c r="D793" s="40"/>
    </row>
    <row r="794" spans="1:4" ht="12.75">
      <c r="A794" s="37"/>
      <c r="B794" s="38"/>
      <c r="C794" s="37"/>
      <c r="D794" s="40"/>
    </row>
    <row r="795" spans="1:4" ht="12.75">
      <c r="A795" s="37"/>
      <c r="B795" s="38"/>
      <c r="C795" s="37"/>
      <c r="D795" s="40"/>
    </row>
    <row r="796" spans="1:4" ht="12.75">
      <c r="A796" s="37"/>
      <c r="B796" s="38"/>
      <c r="C796" s="37"/>
      <c r="D796" s="40"/>
    </row>
    <row r="797" spans="1:4" ht="12.75">
      <c r="A797" s="37"/>
      <c r="B797" s="38"/>
      <c r="C797" s="37"/>
      <c r="D797" s="40"/>
    </row>
    <row r="798" spans="1:4" ht="12.75">
      <c r="A798" s="37"/>
      <c r="B798" s="38"/>
      <c r="C798" s="37"/>
      <c r="D798" s="40"/>
    </row>
    <row r="799" spans="1:3" ht="12.75">
      <c r="A799" s="37"/>
      <c r="B799" s="38"/>
      <c r="C799" s="37"/>
    </row>
    <row r="800" ht="12.75">
      <c r="B800" s="38"/>
    </row>
    <row r="801" ht="12.75">
      <c r="B801" s="38"/>
    </row>
    <row r="802" ht="12.75">
      <c r="B802" s="38"/>
    </row>
    <row r="803" ht="12.75">
      <c r="B803" s="38"/>
    </row>
    <row r="804" ht="12.75">
      <c r="B804" s="38"/>
    </row>
    <row r="805" ht="12.75">
      <c r="B805" s="38"/>
    </row>
    <row r="806" ht="12.75">
      <c r="B806" s="38"/>
    </row>
    <row r="807" ht="12.75">
      <c r="B807" s="38"/>
    </row>
    <row r="808" ht="12.75">
      <c r="B808" s="38"/>
    </row>
    <row r="809" ht="12.75">
      <c r="B809" s="38"/>
    </row>
    <row r="810" ht="12.75">
      <c r="B810" s="38"/>
    </row>
    <row r="811" ht="12.75">
      <c r="B811" s="38"/>
    </row>
    <row r="812" ht="12.75">
      <c r="B812" s="38"/>
    </row>
    <row r="813" ht="12.75">
      <c r="B813" s="38"/>
    </row>
    <row r="814" ht="12.75">
      <c r="B814" s="38"/>
    </row>
    <row r="815" ht="12.75">
      <c r="B815" s="38"/>
    </row>
    <row r="816" ht="12.75">
      <c r="B816" s="38"/>
    </row>
    <row r="817" ht="12.75">
      <c r="B817" s="38"/>
    </row>
    <row r="818" ht="12.75">
      <c r="B818" s="38"/>
    </row>
    <row r="819" ht="12.75">
      <c r="B819" s="38"/>
    </row>
    <row r="820" ht="12.75">
      <c r="B820" s="38"/>
    </row>
    <row r="821" ht="12.75">
      <c r="B821" s="38"/>
    </row>
    <row r="822" ht="12.75">
      <c r="B822" s="38"/>
    </row>
    <row r="823" ht="12.75">
      <c r="B823" s="38"/>
    </row>
  </sheetData>
  <sheetProtection/>
  <autoFilter ref="C1:C823"/>
  <mergeCells count="15">
    <mergeCell ref="E1:H1"/>
    <mergeCell ref="E2:H2"/>
    <mergeCell ref="E3:H3"/>
    <mergeCell ref="E5:H5"/>
    <mergeCell ref="G9:H9"/>
    <mergeCell ref="G10:G11"/>
    <mergeCell ref="H10:H11"/>
    <mergeCell ref="A10:A11"/>
    <mergeCell ref="B10:B11"/>
    <mergeCell ref="A7:H7"/>
    <mergeCell ref="C10:C11"/>
    <mergeCell ref="D10:D11"/>
    <mergeCell ref="E10:E11"/>
    <mergeCell ref="F10:F11"/>
    <mergeCell ref="A8:H8"/>
  </mergeCells>
  <printOptions/>
  <pageMargins left="0.7874015748031497" right="0.2755905511811024" top="0.3937007874015748" bottom="0.7874015748031497" header="0.5118110236220472" footer="0.31496062992125984"/>
  <pageSetup fitToHeight="0" fitToWidth="1" horizontalDpi="1200" verticalDpi="1200" orientation="portrait" paperSize="9" scale="90" r:id="rId1"/>
  <headerFooter alignWithMargins="0">
    <oddFooter>&amp;R&amp;P</oddFooter>
  </headerFooter>
  <colBreaks count="1" manualBreakCount="1">
    <brk id="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303</dc:creator>
  <cp:keywords/>
  <dc:description/>
  <cp:lastModifiedBy>zhuk_m</cp:lastModifiedBy>
  <cp:lastPrinted>2014-11-07T04:24:28Z</cp:lastPrinted>
  <dcterms:created xsi:type="dcterms:W3CDTF">2005-09-01T09:08:31Z</dcterms:created>
  <dcterms:modified xsi:type="dcterms:W3CDTF">2014-11-07T10:08:11Z</dcterms:modified>
  <cp:category/>
  <cp:version/>
  <cp:contentType/>
  <cp:contentStatus/>
</cp:coreProperties>
</file>